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olly Johanna V\Desktop\SJURIDICA\MONITOREO 2025\PARA PAGINA WEB\"/>
    </mc:Choice>
  </mc:AlternateContent>
  <xr:revisionPtr revIDLastSave="0" documentId="13_ncr:1_{E5AC0435-7673-4582-B3F0-00C8A38695A7}" xr6:coauthVersionLast="47" xr6:coauthVersionMax="47" xr10:uidLastSave="{00000000-0000-0000-0000-000000000000}"/>
  <bookViews>
    <workbookView xWindow="-108" yWindow="-108" windowWidth="23256" windowHeight="12456" tabRatio="597" xr2:uid="{BDAAC51D-F512-4D46-8279-DF71B43368CB}"/>
  </bookViews>
  <sheets>
    <sheet name="Mapa de riesgos corrupción" sheetId="1" r:id="rId1"/>
    <sheet name="Parametrización AC" sheetId="2" state="hidden" r:id="rId2"/>
    <sheet name="Parametrización Contratación" sheetId="3" state="hidden" r:id="rId3"/>
    <sheet name="Parametrización THO" sheetId="4"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0" hidden="1">'Mapa de riesgos corrupción'!$A$12:$BE$43</definedName>
    <definedName name="_xlnm.Print_Area" localSheetId="0">'Mapa de riesgos corrupción'!$A$1:$BD$24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17" i="1" l="1"/>
  <c r="AN17" i="1"/>
  <c r="AO17" i="1" s="1"/>
  <c r="AF18" i="1"/>
  <c r="AG18" i="1" s="1"/>
  <c r="AI18" i="1" s="1"/>
  <c r="AF17" i="1"/>
  <c r="AG17" i="1" s="1"/>
  <c r="AI17" i="1" s="1"/>
  <c r="AJ17" i="1" s="1"/>
  <c r="AK17" i="1" s="1"/>
  <c r="AL17" i="1" l="1"/>
  <c r="AF43" i="1"/>
  <c r="AG43" i="1" s="1"/>
  <c r="AF42" i="1"/>
  <c r="AG42" i="1" s="1"/>
  <c r="AN41" i="1"/>
  <c r="AF41" i="1"/>
  <c r="AG41" i="1" s="1"/>
  <c r="AI41" i="1" s="1"/>
  <c r="AJ41" i="1" s="1"/>
  <c r="AF39" i="1"/>
  <c r="AG39" i="1" s="1"/>
  <c r="AI39" i="1" s="1"/>
  <c r="AN38" i="1"/>
  <c r="AO38" i="1" s="1"/>
  <c r="AF38" i="1"/>
  <c r="AG38" i="1" s="1"/>
  <c r="AI38" i="1" s="1"/>
  <c r="T38" i="1"/>
  <c r="AF37" i="1"/>
  <c r="AG37" i="1" s="1"/>
  <c r="AI37" i="1" s="1"/>
  <c r="AF36" i="1"/>
  <c r="AG36" i="1" s="1"/>
  <c r="AI36" i="1" s="1"/>
  <c r="AN35" i="1"/>
  <c r="AO35" i="1" s="1"/>
  <c r="AF35" i="1"/>
  <c r="AG35" i="1" s="1"/>
  <c r="AI35" i="1" s="1"/>
  <c r="T35" i="1"/>
  <c r="AF34" i="1"/>
  <c r="AG34" i="1" s="1"/>
  <c r="AI34" i="1" s="1"/>
  <c r="AF33" i="1"/>
  <c r="AG33" i="1" s="1"/>
  <c r="AI33" i="1" s="1"/>
  <c r="AN32" i="1"/>
  <c r="AF32" i="1"/>
  <c r="AG32" i="1" s="1"/>
  <c r="AI32" i="1" s="1"/>
  <c r="AL32" i="1"/>
  <c r="AK32" i="1"/>
  <c r="AN30" i="1"/>
  <c r="AO30" i="1" s="1"/>
  <c r="AF30" i="1"/>
  <c r="AG30" i="1" s="1"/>
  <c r="AI30" i="1" s="1"/>
  <c r="T30" i="1"/>
  <c r="AL30" i="1"/>
  <c r="AK30" i="1"/>
  <c r="AN29" i="1"/>
  <c r="AO29" i="1"/>
  <c r="AF29" i="1"/>
  <c r="AG29" i="1" s="1"/>
  <c r="AI29" i="1" s="1"/>
  <c r="T29" i="1"/>
  <c r="AL29" i="1"/>
  <c r="AK29" i="1"/>
  <c r="AF27" i="1"/>
  <c r="AN26" i="1"/>
  <c r="AF26" i="1"/>
  <c r="AG26" i="1" s="1"/>
  <c r="AI26" i="1" s="1"/>
  <c r="AJ26" i="1" s="1"/>
  <c r="AN25" i="1"/>
  <c r="AO25" i="1" s="1"/>
  <c r="AF25" i="1"/>
  <c r="AG25" i="1" s="1"/>
  <c r="AI25" i="1" s="1"/>
  <c r="AJ25" i="1" s="1"/>
  <c r="T25" i="1"/>
  <c r="T22" i="1"/>
  <c r="F26" i="4"/>
  <c r="F26" i="3"/>
  <c r="F26" i="2"/>
  <c r="AN23" i="1"/>
  <c r="AO23" i="1" s="1"/>
  <c r="AN22" i="1"/>
  <c r="AO22" i="1" s="1"/>
  <c r="AN21" i="1"/>
  <c r="AO21" i="1" s="1"/>
  <c r="AN20" i="1"/>
  <c r="AO20" i="1" s="1"/>
  <c r="AN19" i="1"/>
  <c r="AO19" i="1" s="1"/>
  <c r="AN15" i="1"/>
  <c r="AO15" i="1" s="1"/>
  <c r="AN13" i="1"/>
  <c r="AO13" i="1" s="1"/>
  <c r="AF24" i="1"/>
  <c r="AG24" i="1" s="1"/>
  <c r="AI24" i="1" s="1"/>
  <c r="AF23" i="1"/>
  <c r="AG23" i="1" s="1"/>
  <c r="AI23" i="1" s="1"/>
  <c r="AF22" i="1"/>
  <c r="AG22" i="1" s="1"/>
  <c r="AI22" i="1" s="1"/>
  <c r="AJ22" i="1" s="1"/>
  <c r="AF21" i="1"/>
  <c r="AG21" i="1" s="1"/>
  <c r="AI21" i="1" s="1"/>
  <c r="AJ21" i="1" s="1"/>
  <c r="AF20" i="1"/>
  <c r="AG20" i="1" s="1"/>
  <c r="AI20" i="1" s="1"/>
  <c r="AJ20" i="1" s="1"/>
  <c r="AF19" i="1"/>
  <c r="AG19" i="1" s="1"/>
  <c r="AI19" i="1" s="1"/>
  <c r="AJ19" i="1" s="1"/>
  <c r="AF15" i="1"/>
  <c r="AG15" i="1" s="1"/>
  <c r="AI15" i="1" s="1"/>
  <c r="AJ15" i="1" s="1"/>
  <c r="AF14" i="1"/>
  <c r="AG14" i="1" s="1"/>
  <c r="AI14" i="1" s="1"/>
  <c r="AF13" i="1"/>
  <c r="AG13" i="1" s="1"/>
  <c r="AI13" i="1" s="1"/>
  <c r="T23" i="1"/>
  <c r="T21" i="1"/>
  <c r="T20" i="1"/>
  <c r="T19" i="1"/>
  <c r="T13" i="1"/>
  <c r="T15" i="1"/>
  <c r="AJ35" i="1" l="1"/>
  <c r="AJ23" i="1"/>
  <c r="AJ13" i="1"/>
  <c r="AK13" i="1" s="1"/>
  <c r="AL35" i="1"/>
  <c r="AK35" i="1"/>
  <c r="AL25" i="1"/>
  <c r="AK25" i="1"/>
  <c r="AL41" i="1"/>
  <c r="AK41" i="1"/>
  <c r="AK23" i="1"/>
  <c r="AL23" i="1"/>
  <c r="AL15" i="1"/>
  <c r="AK15" i="1"/>
  <c r="AL19" i="1"/>
  <c r="AK19" i="1"/>
  <c r="AK20" i="1"/>
  <c r="AL20" i="1"/>
  <c r="AK21" i="1"/>
  <c r="AL21" i="1"/>
  <c r="AK26" i="1"/>
  <c r="AL26" i="1"/>
  <c r="AK22" i="1"/>
  <c r="AL22" i="1"/>
  <c r="AJ38" i="1"/>
  <c r="AG27" i="1"/>
  <c r="AI27" i="1" s="1"/>
  <c r="AJ27" i="1" s="1"/>
  <c r="AK27" i="1" s="1"/>
  <c r="AL13" i="1" l="1"/>
  <c r="AL38" i="1"/>
  <c r="AK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Dolly Johanna V</author>
  </authors>
  <commentList>
    <comment ref="AO15" authorId="0" shapeId="0" xr:uid="{3DEB0181-646A-45D8-9C47-749112937FC4}">
      <text>
        <r>
          <rPr>
            <b/>
            <sz val="9"/>
            <color indexed="81"/>
            <rFont val="Tahoma"/>
            <family val="2"/>
          </rPr>
          <t>Dolly Johanna V:</t>
        </r>
        <r>
          <rPr>
            <sz val="9"/>
            <color indexed="81"/>
            <rFont val="Tahoma"/>
            <family val="2"/>
          </rPr>
          <t xml:space="preserve">
SMART ZONA BAJA</t>
        </r>
      </text>
    </comment>
    <comment ref="AO17" authorId="0" shapeId="0" xr:uid="{08ABFF8F-3344-4BCC-A14D-CBD46B3EF6F5}">
      <text>
        <r>
          <rPr>
            <b/>
            <sz val="9"/>
            <color indexed="81"/>
            <rFont val="Tahoma"/>
            <family val="2"/>
          </rPr>
          <t>Dolly Johanna V:</t>
        </r>
        <r>
          <rPr>
            <sz val="9"/>
            <color indexed="81"/>
            <rFont val="Tahoma"/>
            <family val="2"/>
          </rPr>
          <t xml:space="preserve">
SMART: EXTREMA</t>
        </r>
      </text>
    </comment>
    <comment ref="B19" authorId="0" shapeId="0" xr:uid="{23FD19DE-388C-4F0A-9FFF-15E2B7400F9F}">
      <text>
        <r>
          <rPr>
            <b/>
            <sz val="9"/>
            <color indexed="81"/>
            <rFont val="Tahoma"/>
            <family val="2"/>
          </rPr>
          <t>Dolly Johanna V:</t>
        </r>
        <r>
          <rPr>
            <sz val="9"/>
            <color indexed="81"/>
            <rFont val="Tahoma"/>
            <family val="2"/>
          </rPr>
          <t xml:space="preserve">
AJUSTAR EN SAMRT. ESTÁ DIFERENTE</t>
        </r>
      </text>
    </comment>
    <comment ref="AO19" authorId="0" shapeId="0" xr:uid="{E82163F3-548E-4E8C-8E33-23DEC245A1D6}">
      <text>
        <r>
          <rPr>
            <b/>
            <sz val="9"/>
            <color indexed="81"/>
            <rFont val="Tahoma"/>
            <family val="2"/>
          </rPr>
          <t>Dolly Johanna V:</t>
        </r>
        <r>
          <rPr>
            <sz val="9"/>
            <color indexed="81"/>
            <rFont val="Tahoma"/>
            <family val="2"/>
          </rPr>
          <t xml:space="preserve">
SMART: EXTREMA</t>
        </r>
      </text>
    </comment>
    <comment ref="AP19" authorId="0" shapeId="0" xr:uid="{FE032395-A111-434E-8387-A3E31584A7CB}">
      <text>
        <r>
          <rPr>
            <b/>
            <sz val="9"/>
            <color indexed="81"/>
            <rFont val="Tahoma"/>
            <family val="2"/>
          </rPr>
          <t>Dolly Johanna V:</t>
        </r>
        <r>
          <rPr>
            <sz val="9"/>
            <color indexed="81"/>
            <rFont val="Tahoma"/>
            <family val="2"/>
          </rPr>
          <t xml:space="preserve">
SMART: Tratamiento prioritario con controles</t>
        </r>
      </text>
    </comment>
    <comment ref="J21" authorId="0" shapeId="0" xr:uid="{26932CEB-7069-4A7F-8692-93A03A285628}">
      <text>
        <r>
          <rPr>
            <b/>
            <sz val="9"/>
            <color indexed="81"/>
            <rFont val="Tahoma"/>
            <family val="2"/>
          </rPr>
          <t>Dolly Johanna V:</t>
        </r>
        <r>
          <rPr>
            <sz val="9"/>
            <color indexed="81"/>
            <rFont val="Tahoma"/>
            <family val="2"/>
          </rPr>
          <t xml:space="preserve">
CAUSAS DIFERENTES EN SMART</t>
        </r>
      </text>
    </comment>
    <comment ref="AW26" authorId="0" shapeId="0" xr:uid="{CA8907D9-86A7-4F36-AA88-7FA14EB0E671}">
      <text>
        <r>
          <rPr>
            <b/>
            <sz val="9"/>
            <color indexed="81"/>
            <rFont val="Tahoma"/>
            <family val="2"/>
          </rPr>
          <t>Dolly Johanna V:</t>
        </r>
        <r>
          <rPr>
            <sz val="9"/>
            <color indexed="81"/>
            <rFont val="Tahoma"/>
            <family val="2"/>
          </rPr>
          <t xml:space="preserve">
SMART: RELACIONADA ANYELA. SECRETARIO EJECUTIVO</t>
        </r>
      </text>
    </comment>
    <comment ref="J29" authorId="0" shapeId="0" xr:uid="{8031B0A2-C025-47D7-B722-1D166F2799F9}">
      <text>
        <r>
          <rPr>
            <b/>
            <sz val="9"/>
            <color indexed="81"/>
            <rFont val="Tahoma"/>
            <family val="2"/>
          </rPr>
          <t>Dolly Johanna V:</t>
        </r>
        <r>
          <rPr>
            <sz val="9"/>
            <color indexed="81"/>
            <rFont val="Tahoma"/>
            <family val="2"/>
          </rPr>
          <t xml:space="preserve">
SMART: CAUSA DIFERENTE</t>
        </r>
      </text>
    </comment>
    <comment ref="T41" authorId="0" shapeId="0" xr:uid="{ED8C2A07-1D7D-4079-B98B-FFBB7D5BC729}">
      <text>
        <r>
          <rPr>
            <b/>
            <sz val="9"/>
            <color indexed="81"/>
            <rFont val="Tahoma"/>
            <family val="2"/>
          </rPr>
          <t>Dolly Johanna V:</t>
        </r>
        <r>
          <rPr>
            <sz val="9"/>
            <color indexed="81"/>
            <rFont val="Tahoma"/>
            <family val="2"/>
          </rPr>
          <t xml:space="preserve">
SMART: ALTA</t>
        </r>
      </text>
    </comment>
  </commentList>
</comments>
</file>

<file path=xl/sharedStrings.xml><?xml version="1.0" encoding="utf-8"?>
<sst xmlns="http://schemas.openxmlformats.org/spreadsheetml/2006/main" count="1555" uniqueCount="549">
  <si>
    <t>SECRETARÍA JURÍDICA DISTRITAL</t>
  </si>
  <si>
    <t>PROCESO:</t>
  </si>
  <si>
    <t>PLANEACIÓN Y MEJORA CONTINUA</t>
  </si>
  <si>
    <t>MAPA DE RIESGOS DE CORRUPCIÓN CONSOLIDADO</t>
  </si>
  <si>
    <t>2310100-FT-213</t>
  </si>
  <si>
    <t>FECHA DEL MONITOREO:</t>
  </si>
  <si>
    <t>Proceso</t>
  </si>
  <si>
    <t>Objetivo</t>
  </si>
  <si>
    <t>ANÁLISIS DEL CONTEXTO DEL PROCESO</t>
  </si>
  <si>
    <t>IDENTIFICACIÓN DEL RIESGO</t>
  </si>
  <si>
    <t>Redacción del riesgo corrupción</t>
  </si>
  <si>
    <t>RIESGO INHERENTE</t>
  </si>
  <si>
    <t>CONTROLES</t>
  </si>
  <si>
    <t>PUNTAJE FINAL</t>
  </si>
  <si>
    <t xml:space="preserve">EVALUACIÓN DE LOS CONTROLES </t>
  </si>
  <si>
    <t>RESULTADO</t>
  </si>
  <si>
    <t>RIESGO RESIDUAL</t>
  </si>
  <si>
    <t xml:space="preserve">Tratamiento del Riesgo </t>
  </si>
  <si>
    <t>Acciones asociadas al control</t>
  </si>
  <si>
    <t>MONITOREO AL CONTROL</t>
  </si>
  <si>
    <t xml:space="preserve">MONITOREO Y REVISIÓN AL RIESGO </t>
  </si>
  <si>
    <t xml:space="preserve">MODIFICACIONES </t>
  </si>
  <si>
    <t>PLAN DE ACCIÓN</t>
  </si>
  <si>
    <t>DEBILIDADES
(Factores negativos Internos)</t>
  </si>
  <si>
    <t>OPORTUNIDADES 
(Factores positivos externos)</t>
  </si>
  <si>
    <t>FORTALEZAS
(Factores positivos Internos)</t>
  </si>
  <si>
    <t>AMENAZAS 
(Factores negativos externos)</t>
  </si>
  <si>
    <t>Actividades clave del proceso</t>
  </si>
  <si>
    <t>Factor de Riesgo</t>
  </si>
  <si>
    <t>Causa Inmediata</t>
  </si>
  <si>
    <t xml:space="preserve">Causa Raiz </t>
  </si>
  <si>
    <t>Riesgo</t>
  </si>
  <si>
    <t>Acción y Omisión</t>
  </si>
  <si>
    <t>Uso del Poder</t>
  </si>
  <si>
    <t>Desviar la Gestión de lo Público</t>
  </si>
  <si>
    <t>Beneficio Particular</t>
  </si>
  <si>
    <t>Consecuencia</t>
  </si>
  <si>
    <t xml:space="preserve">Clasificación del Riesgo </t>
  </si>
  <si>
    <t>Probabilidad</t>
  </si>
  <si>
    <t>Impacto</t>
  </si>
  <si>
    <t>Zona de riesgo</t>
  </si>
  <si>
    <t>TIPO DE CONTROL</t>
  </si>
  <si>
    <t>DESCRIPCIÓN DEL CONTROL</t>
  </si>
  <si>
    <t>NIVEL DE APLICACIÓN</t>
  </si>
  <si>
    <t>RESPONSABLE DE EJECUTAR EL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</si>
  <si>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</si>
  <si>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</si>
  <si>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DETECTAR LA MATERIALIZACIÓN DE RIESGO DE MANERA OPORTUNA?</t>
  </si>
  <si>
    <t>¿LAS ACTIVIDADES QUE SE DESARROLLAN EN EL CONTROL REALMENTE BUSCAN POR SI SOLAS PREVENIR O DETECTAR LAS CAUSAS QUE PUEDEN DAR ORIGEN AL RIESGO (EJEMPLO: VERIFICAR, VALIDAR, COTEJAR)?</t>
  </si>
  <si>
    <t>¿LA FUENTE DE INFORMACIÓN QUE SE UTILIZA EN EL DESARROLLO DEL CONTROL ES INFORMACIÓN CONFIABLE QUE PERMITA MITIGAR EL RIESGO?</t>
  </si>
  <si>
    <t>¿LAS OBSERVACIONES, DESVIACIONES O DIFERENCIAS IDENTIFICADAS COMO RESULTADO DE LA EJECUCIÓN DEL CONTROL SON INVESTIGADAS Y RESUELTAS DE MANERA OPORTUNA?</t>
  </si>
  <si>
    <t>¿SE DEJA EVIDENCIA O RASTRO DE LA EJECUCIÓN DEL CONTROL, QUE PERMITA A CUALQUIER TERCERO CON LA EVIDENCIA, LLEGAR A LA MISMA CONCLUSIÓN?</t>
  </si>
  <si>
    <t>EVALUACIÓN DISEÑO  DEL CONTROL</t>
  </si>
  <si>
    <t xml:space="preserve">EVALUACIÓN DE LA EJECUCIÓN DEL CONTROL </t>
  </si>
  <si>
    <t>SOLIDES DE CADA CONTROL</t>
  </si>
  <si>
    <t>SOLIDES CONJUNTA DE LOS CONTROLES</t>
  </si>
  <si>
    <t xml:space="preserve">DISMINUYE PROBABILIDAD </t>
  </si>
  <si>
    <t>Acción</t>
  </si>
  <si>
    <t>Unidad de medida</t>
  </si>
  <si>
    <t>Meta</t>
  </si>
  <si>
    <t xml:space="preserve">Indicador </t>
  </si>
  <si>
    <t>Fecha inicio</t>
  </si>
  <si>
    <t>Fecha fin</t>
  </si>
  <si>
    <t xml:space="preserve">Responsable </t>
  </si>
  <si>
    <t>¿EL CONTROL ES EFICAZ?</t>
  </si>
  <si>
    <t>ACTIVIDADES REALIZADAS DURANTE EL PERIODO DE MONITOREO</t>
  </si>
  <si>
    <t>¿SE MATERIALIZÓ EL RIESGO?</t>
  </si>
  <si>
    <t>DESCRIBA CÓMO SE MATERIALIZÓ EL RIESGO / OBSERVACIONES</t>
  </si>
  <si>
    <t>ACCIONES CORRECTIVAS  IMPLEMENTADAS</t>
  </si>
  <si>
    <t>FECHA</t>
  </si>
  <si>
    <t>ASPECTOS QUE CAMBIARON</t>
  </si>
  <si>
    <t>Fraude externo</t>
  </si>
  <si>
    <t>RARA VEZ</t>
  </si>
  <si>
    <t xml:space="preserve">MODERADO </t>
  </si>
  <si>
    <t>PREVENTIVO</t>
  </si>
  <si>
    <t xml:space="preserve">CENTRAL </t>
  </si>
  <si>
    <t>FUERTE</t>
  </si>
  <si>
    <t>CASI SEGURO</t>
  </si>
  <si>
    <t>SI</t>
  </si>
  <si>
    <t>NO</t>
  </si>
  <si>
    <t xml:space="preserve">PUNTO DE ATENCIÓN </t>
  </si>
  <si>
    <t xml:space="preserve">CORRECTIVO </t>
  </si>
  <si>
    <t xml:space="preserve">CENTRAL Y PUNTO DE ATENCIÓN </t>
  </si>
  <si>
    <t xml:space="preserve">Usuarios, productos y prácticas </t>
  </si>
  <si>
    <t>MAYOR</t>
  </si>
  <si>
    <t>MODERADO</t>
  </si>
  <si>
    <t>IMP</t>
  </si>
  <si>
    <t xml:space="preserve">Evitar </t>
  </si>
  <si>
    <t>IMPROBABLE</t>
  </si>
  <si>
    <t xml:space="preserve">Relaciones laborales </t>
  </si>
  <si>
    <t>RAR</t>
  </si>
  <si>
    <t>MOD</t>
  </si>
  <si>
    <t>Daños a activos fijos</t>
  </si>
  <si>
    <t>CAT</t>
  </si>
  <si>
    <t>MAY</t>
  </si>
  <si>
    <t>CAS</t>
  </si>
  <si>
    <t>POS</t>
  </si>
  <si>
    <t xml:space="preserve">DETECTIVO </t>
  </si>
  <si>
    <t>PRO</t>
  </si>
  <si>
    <t xml:space="preserve">FACTOR DE RIESGO </t>
  </si>
  <si>
    <t>CLAISIFICACIÓN DEL RIESGO</t>
  </si>
  <si>
    <t>IMPACTO</t>
  </si>
  <si>
    <t xml:space="preserve">Procesos </t>
  </si>
  <si>
    <t xml:space="preserve">Ejecución y administración de procesos </t>
  </si>
  <si>
    <t>¿Afectar al grupo de funcionarios del proceso?</t>
  </si>
  <si>
    <t>Talento Humano</t>
  </si>
  <si>
    <t>¿Afectar el cumplimiento de metas y objetivos de la dependencia?</t>
  </si>
  <si>
    <t xml:space="preserve">Tecnología </t>
  </si>
  <si>
    <t>Fraude interno</t>
  </si>
  <si>
    <t>¿Afectar el cumplimiento de misión de la Entidad?</t>
  </si>
  <si>
    <t xml:space="preserve">Infraestructura </t>
  </si>
  <si>
    <t xml:space="preserve">Fallas tecnológicas </t>
  </si>
  <si>
    <t>¿Afectar el cumplimiento de la misión del sector al que pertenece la Entidad?</t>
  </si>
  <si>
    <t>Evento externo</t>
  </si>
  <si>
    <t>¿Generar pérdida de confianza de la Entidad, afectando su reputación?</t>
  </si>
  <si>
    <t>¿Generar pérdida de recursos económicos?</t>
  </si>
  <si>
    <t>¿Afectar la generación de los productos o la prestación de servicios?</t>
  </si>
  <si>
    <t xml:space="preserve">PROBABILIDAD </t>
  </si>
  <si>
    <t>¿Dar lugar al detrimento de calidad de vida de la comunidad por la pérdida del bien o servicios o los recursos públicos?</t>
  </si>
  <si>
    <t xml:space="preserve">TIPO DE CONTROL </t>
  </si>
  <si>
    <t>¿Generar pérdida de información de la Entidad?</t>
  </si>
  <si>
    <t>¿Generar intervención de los órganos de control, de la
Fiscalía, u otro ente?</t>
  </si>
  <si>
    <t>POSIBLE</t>
  </si>
  <si>
    <t>CATASTROFICO</t>
  </si>
  <si>
    <t>¿Dar lugar a procesos sancionatorios?</t>
  </si>
  <si>
    <t>PROBABLE</t>
  </si>
  <si>
    <t>¿Dar lugar a procesos disciplinarios?</t>
  </si>
  <si>
    <t>¿Dar lugar a procesos fiscales?</t>
  </si>
  <si>
    <t>¿Dar lugar a procesos penales?</t>
  </si>
  <si>
    <t xml:space="preserve">TIPO DE IMPACTO </t>
  </si>
  <si>
    <t>¿Generar pérdida de credibilidad del sector?</t>
  </si>
  <si>
    <t xml:space="preserve">NIVEL DE APLICACIÓN </t>
  </si>
  <si>
    <t xml:space="preserve">TRATAMIENTO DEL RIESGO </t>
  </si>
  <si>
    <t>CONFIDENCIALIDAD EN LA INFORMACIÓN</t>
  </si>
  <si>
    <t>¿Ocasionar lesiones físicas o pérdida de vidas humanas?</t>
  </si>
  <si>
    <t xml:space="preserve">Aceptar </t>
  </si>
  <si>
    <t>CREDIBILIDAD O IMAGEN</t>
  </si>
  <si>
    <t>¿Afectar la imagen regional?</t>
  </si>
  <si>
    <t>LEGAL</t>
  </si>
  <si>
    <t>¿Afectar la imagen nacional?</t>
  </si>
  <si>
    <t>OPERATIVO</t>
  </si>
  <si>
    <t>¿Generar daño ambiental?</t>
  </si>
  <si>
    <t>RESPUSTAS AFIRMATIVAS</t>
  </si>
  <si>
    <t>CONTROLES ("Y" hasta "AE")</t>
  </si>
  <si>
    <t>De 1 a 5</t>
  </si>
  <si>
    <t>(Siempre se ejecuta )</t>
  </si>
  <si>
    <t>De 6 a 11</t>
  </si>
  <si>
    <t>MODER</t>
  </si>
  <si>
    <t>(Algunas veces se ejecuta)</t>
  </si>
  <si>
    <t>De 12 a 19</t>
  </si>
  <si>
    <t>DEBIL</t>
  </si>
  <si>
    <t>(Nunca de ejecuta)</t>
  </si>
  <si>
    <t>SOLIDEZ INDIVIDUAL DE LOS CONTROLES</t>
  </si>
  <si>
    <t>SOLIDEZ CONJUNTA DE LOS CONTROLES</t>
  </si>
  <si>
    <t>RARMOD</t>
  </si>
  <si>
    <t>MODERADA</t>
  </si>
  <si>
    <t>BAJA</t>
  </si>
  <si>
    <t>POLITICA 1</t>
  </si>
  <si>
    <t>formular plan</t>
  </si>
  <si>
    <t>Peso del diseño individual del control</t>
  </si>
  <si>
    <t>El control se ejecuta de manera consistente por los responsables. EJECUCIÓN</t>
  </si>
  <si>
    <t>Solidez individual de cada control Fuerte: 100 Moderado: 50 Débil: 0</t>
  </si>
  <si>
    <t>Resultado</t>
  </si>
  <si>
    <t>Aplica plan de acción para fortalecer el control SI/NO</t>
  </si>
  <si>
    <t>Calificación</t>
  </si>
  <si>
    <t>RARMAY</t>
  </si>
  <si>
    <t>ALTA</t>
  </si>
  <si>
    <t>POLITICA 2</t>
  </si>
  <si>
    <t>FUERTE Calificación entre 96 y 100</t>
  </si>
  <si>
    <t>Fuerte (Siempre se ejecuta)</t>
  </si>
  <si>
    <t xml:space="preserve">Fuerte + Fuerte </t>
  </si>
  <si>
    <t>Fuerte</t>
  </si>
  <si>
    <t>El promedio de la solidez individual de cada control al sumarlos y ponderarlos es igual a 100.</t>
  </si>
  <si>
    <t>FUERTEFUERTE</t>
  </si>
  <si>
    <t>RARCAT</t>
  </si>
  <si>
    <t>POLITICA 3</t>
  </si>
  <si>
    <t>Moderado (algunas veces)</t>
  </si>
  <si>
    <t>Fuerte + Moderado</t>
  </si>
  <si>
    <t>Moderado</t>
  </si>
  <si>
    <t xml:space="preserve">50 - 99 </t>
  </si>
  <si>
    <t>El promedio de la solidez individual de cada control al sumarlos y ponderarlos la calificación esta entre 50 y 99.</t>
  </si>
  <si>
    <t>FUERTEMODERADO</t>
  </si>
  <si>
    <t>IMPMOD</t>
  </si>
  <si>
    <t>EXTREMA</t>
  </si>
  <si>
    <t>POLITICA 4</t>
  </si>
  <si>
    <t>Débil (no se ejecuta)</t>
  </si>
  <si>
    <t xml:space="preserve">Fuerte + Débil </t>
  </si>
  <si>
    <t>Débil</t>
  </si>
  <si>
    <t>0-49</t>
  </si>
  <si>
    <t>El promedio de la solidez individual de cada control al sumarlos y ponderarlos la calificación es menor a 50.</t>
  </si>
  <si>
    <t>FUERTEDEBIL</t>
  </si>
  <si>
    <t>IMPMAY</t>
  </si>
  <si>
    <t>TRATAMIENTO</t>
  </si>
  <si>
    <t>NIVELES DE ACEPTACIÓN</t>
  </si>
  <si>
    <t>MODERADO Calificación entre 86 y 95</t>
  </si>
  <si>
    <t>Moderado + Fuerte</t>
  </si>
  <si>
    <t>MODERADOFUERTE</t>
  </si>
  <si>
    <t>IMPCAT</t>
  </si>
  <si>
    <t>COMPARTIR EL RIESGO</t>
  </si>
  <si>
    <t>Moderado + Moderado</t>
  </si>
  <si>
    <t>EFICACIA DE  LOS CONTROLES</t>
  </si>
  <si>
    <t>MODERMODERADO</t>
  </si>
  <si>
    <t>POSMOD</t>
  </si>
  <si>
    <t>Moderado + Débil</t>
  </si>
  <si>
    <t>MATERIALIZACIÓN DEL RIESGO</t>
  </si>
  <si>
    <t>MODERADODEBIL</t>
  </si>
  <si>
    <t>POSMAY</t>
  </si>
  <si>
    <t>REDUCIR EL RIESGO</t>
  </si>
  <si>
    <t>DÉBIL Entre 0 y 85</t>
  </si>
  <si>
    <t>Débil + Fuerte</t>
  </si>
  <si>
    <t>DEBILFUERTE</t>
  </si>
  <si>
    <t>POSCAT</t>
  </si>
  <si>
    <t>EVITAR EL RIESGO</t>
  </si>
  <si>
    <t>Débil + Moderado</t>
  </si>
  <si>
    <t>DEBILMODERADO</t>
  </si>
  <si>
    <t>PROMOD</t>
  </si>
  <si>
    <t>Débil + Débil</t>
  </si>
  <si>
    <t>DEBILDEBIL</t>
  </si>
  <si>
    <t>PROMAY</t>
  </si>
  <si>
    <t>PROCAT</t>
  </si>
  <si>
    <t>CASMOD</t>
  </si>
  <si>
    <t>CASMAY</t>
  </si>
  <si>
    <t>CASCAT</t>
  </si>
  <si>
    <t>Compartir</t>
  </si>
  <si>
    <t>Reducir</t>
  </si>
  <si>
    <t xml:space="preserve">VERSIÓN DEL MAPA: </t>
  </si>
  <si>
    <t>FECHA DE LA VERSIÓN DEL MAPA:</t>
  </si>
  <si>
    <t>ATENCIÓN A LA CIUDADANIA</t>
  </si>
  <si>
    <t>Orientar y coordinar la atención de los requerimientos presentados por la ciudadanía (PQRS) y realizar la evaluación de los trámites y servicios de la entidad</t>
  </si>
  <si>
    <t>Solo se cuenta con un técnico operativo asignado al proceso de Atención a la Ciudadanía por lo que ante su ausencia asume la administración del Sistema Distrital para la Gestión de Peticiones Ciudadanas - Bogotá te Escucha el funcionario que se encuentre disponible y asignado por la Dirección de Gestión Corporativa</t>
  </si>
  <si>
    <t xml:space="preserve">Se cuenta con normas y manuales expedidos por la Secretaría General y adoptados por la Entidad que dan lineamientos sobre el manejo del Sistema Distrital para la Gestión de Peticiones Ciudadanas - Bogotá te Escucha.                                                                                                          Se cuenta con capacitacion dictada por la Secretaria General sobre el manejo del  Sistema Distrital para la Gestión de Peticiones Ciudadanas - Bogotá te Escucha.         </t>
  </si>
  <si>
    <t xml:space="preserve">Ataques informáticos contra la infraestructura tecnológica que permita el acceso a la información de los peticionarios registrados el Sistema Distrital para la Gestión de Peticiones Ciudadanas - Bogotá te Escucha </t>
  </si>
  <si>
    <t xml:space="preserve">El funcionario técnico operativo,  lleva el control de la asignación de usuarios (funcionarios y contratistas) que tienen acceso al Sistema Distrital para la Gestión de Peticiones Ciudadanas - Bogotá te Escucha </t>
  </si>
  <si>
    <t>Gestionar y hacer seguimiento a las PQRS presentadas por la ciudadanía que sean competencia de la Secretaría Jurídica Distrital y trasladar efectivamente las peticiones que no  sean de competencia de la entidad.</t>
  </si>
  <si>
    <t>N.A.</t>
  </si>
  <si>
    <t>Solo se cuenta con un técnico operativo asignado al proceso de Atención a la Ciudadanía por lo que ante su ausencia asume la administración del Sistema Distrital para la Gestión de Peticiones Ciudadanas - Bogotá te Escucha el funcionario que se encuentre disponible y asignado por la Dirección de Gestión Corporativa.</t>
  </si>
  <si>
    <t xml:space="preserve">Posibilidad de afectación reputacional  por suministrar los datos personales de los ciudadanos registrados en el Sistema Distrital para la Gestión de Peticiones Ciudadanas - Bogotá te Escucha para favorecimiento propio
 o cambio de dádivas, comisiones u otro beneficio por parte de terceros </t>
  </si>
  <si>
    <t>X</t>
  </si>
  <si>
    <t>Afectación reputacional: 
Pérdida de la credibilidad institucional Demandas</t>
  </si>
  <si>
    <t>Responsable: Técnico Operativo 
Periodicidad: Cada vez que se tramite una solicitud de creación o activación de usuario para acceder al Sistema Distrital para la Gestión de Peticiones Ciudadanas - Bogotá te Escucha. Propósito: Velar porque los colaboradores de la SJD que accedan al Sistema Distrital para la Gestión de Peticiones Ciudadanas - Bogotá te Escucha conozcan los lineamientos generales respecto al tratamiento de datos personales y se comprometan a dar un adecuado tratamiento a los mismos. Método (Cómo): se hace entrega al colaborador del Acuerdo de Confidencialidad y no divulgación de información el cual debe ser firmado y entregado al delegado del proceso de Atención a la Ciudadanía quien se encarga de entregarlo a la Dirección de Gestión Corporativa para que sea archivado en la historia laboral o el expediente contractual según corresponda. 
Evidencia: Acuerdos de Confidencialidad y no divulgación de información firmados
En caso de una eventual ocurrencia de divulgación de información confidencial, el hecho se pondra en conocimento de la Dirección Distrital de Asuntos Disciplinarios para la de su competencia</t>
  </si>
  <si>
    <t>Sensibilizar semestralmente a los funcionarios y contratistas que tengan acceso al Sistema Distrital para la Gestión de Peticiones Ciudadanas Bogotá te Escucha, sobre la Política de Tratamiento de Datos Personales.
Ejecutar en: junio y noviembre.</t>
  </si>
  <si>
    <t>Sensibilización</t>
  </si>
  <si>
    <t>(Número de sensibilizaciones realizadas / Número de sensibilizaciones programadas)* 100</t>
  </si>
  <si>
    <t>GESTIÓN CONTRACTUAL</t>
  </si>
  <si>
    <t>Gestionar procesos de contratación para la adquisición de bienes y servicios en el marco operacional de la Secretaría Jurídica Distrital.</t>
  </si>
  <si>
    <t>Existencia de leyes que respaldan y promueven los programas de transparencia y ética empresarial.
Existencia de directrices para la implementación del Sistema de Administración de Riesgos de Lavado de Activos y Financiación del Terrorismo -SARLAFT en las entidades distritales
Formación sobre el SARLAFT - Medidas y herramientas para la prevención del riesgo de lavados de activos y financiación del terrorismo”
Apoyo de la Secretaría General en la Implementación del SARLAFT en el Distrito.
Optimización de Procesos Precontractuales: Considerando los hallazgos relacionados con la contratación y la falta de conformidad en los documentos de personal, una oportunidad clave de mejora radica en la revisión y optimización de los procesos precontractuales.
Implementación del SARLAFT para la Gestión Contractual: Puede ser una valiosa oportunidad integrar de manera efectiva el SARLAFT con los procesos contractuales. Esto implica identificar y evaluar los riesgos asociados con la contratación, especialmente teniendo en cuenta los hallazgos de contratación irregular.
Oportunidades de mejora en la eficiencia y transparencia de los procesos.</t>
  </si>
  <si>
    <t>Compromiso de la alta dirección con el diseño, implementación y mantenimiento del SARLAFT.
La entidad ha llevado a cabo evaluaciones e informes para monitorear y mejorar sus sistemas de control interno, garantizando transparencia y responsabilidad.
La entidad ha demostrado una gestión efectiva de riesgos mediante la identificación, análisis y evaluación de riesgos, así como la actualización de políticas relevantes.
La entidad ha demostrado un firme compromiso con la rendición de cuentas y la transparencia mediante la implementación de un proceso integral de rendición de cuentas que incluye normas, procedimientos, metodologías, estructuras y prácticas para proporcionar información sobre los planes, programas, proyectos, logros y temas de interés público institucionales.
La entidad ha participado activamente en la lucha contra la corrupción mediante la adopción de los principios de buena gobernanza, democracia participativa y transparencia en la gestión administrativa.
Existe normativa relacionada con la elaboración y presentación de los programas de transparencia y ética empresarial de las Entidades Sin Ánimo de Lucro. (Circulares 058 de 2022 y 013 de 2023 Secretaría Jurídica Distrital)</t>
  </si>
  <si>
    <t>Presiones externas para actuar de manera deshonesta o favorecer intereses particulares.
Posibles cambios en el marco legal que puedan debilitar los controles o fomentar conductas inapropiadas.
Resistencia al cambio y falta de compromiso con la mejora continua.
Riesgo de conflictos de interés y favoritismo en decisiones.
Riesgo de reducción de presupuesto y recursos para el mantenimiento del SARLAFT.
La sofisticación en los procedimientos de LA/FT que dificultan la detección de dichas actividades.</t>
  </si>
  <si>
    <t xml:space="preserve">Procesos de Contratación </t>
  </si>
  <si>
    <t>Limitaciones de recursos humanos y financieros para implementar controles adecuados.
Contratación Irregular: Varios hallazgos administrativos con incidencia fiscal y presunta incidencia disciplinaria.
Falta de señales de alerta para facilitar el reconocimiento de una posible operación de LA/FT</t>
  </si>
  <si>
    <t xml:space="preserve">Presiones externas o influencias indebidas
Falta de señales de alerta para facilitar el reconocimiento de una posible operación de LA/FT </t>
  </si>
  <si>
    <t>Existen posibles influencias externas o presiones que pueden forzar o persuadir a la entidad para seleccionar a un oferente corrupto.
La entidad no dispone de mecanismos claros o señales de alerta que permitan a su personal reconocer de manera efectiva las operaciones de lavado de activos o financiación del terrorismo durante los procesos de selección.</t>
  </si>
  <si>
    <t>Posibilidad de suscribir contratos, en la modalidad de contratación directa o adjudicar un proceso de selección, tales como licitación pública, selección abreviada, concurso de méritos o mínima cuantía a un oferente que se encuentre inmerso en LA/FT.</t>
  </si>
  <si>
    <t>x</t>
  </si>
  <si>
    <t>Corrupción en los procesos de selección: La principal consecuencia es que la entidad puede involucrarse en prácticas corruptas al seleccionar a un oferente con antecedentes de corrupción.
Daño a la reputación y credibilidad de la entidad: La participación en procesos de selección corruptos puede dañar la reputación de la entidad y minar la confianza del público y los stakeholders.
Riesgo legal y normativo: La entidad podría enfrentar consecuencias legales, si se descubre que ha seleccionado a un oferente corrupto.
Incumplimiento de objetivos institucionales: La corrupción en la selección de oferentes puede desviar los recursos y esfuerzos de la entidad lejos de sus objetivos institucionales.</t>
  </si>
  <si>
    <t xml:space="preserve"> Lavado de Activos, Financiación del Terrorismo y Financiación de la Proliferación de Armas de Destrucción Masiva</t>
  </si>
  <si>
    <t>Profesional</t>
  </si>
  <si>
    <t>Actualizar el formato 2311600-FT-422 "Compromiso de transparencia y anticorrupción"</t>
  </si>
  <si>
    <t>Formato actualizado</t>
  </si>
  <si>
    <t>Formato actualizado en el Smart</t>
  </si>
  <si>
    <t>Sensibilizar a las enlaces contractuales sobre el uso del formato 2311600-FT-422 "Compromiso de transparencia y anticorrupción"</t>
  </si>
  <si>
    <t>Sensibilizaciones realizadas</t>
  </si>
  <si>
    <t>TALENTO HUMANO</t>
  </si>
  <si>
    <t>*Falta de sistemas ideoneos para la administración efectiva  de la información en los procesos 
*Falta de funcionarios en la planta de personal para el cumplir de la misionalidad de la entidad
*Dificultades en el uso de herramientas Ofimaticas</t>
  </si>
  <si>
    <t>*Capacitaciones externas ofrecidas por entidades como el DASCD y DAFP
*Posibilidad de formación de los funcionarios por medio del fondo FRADEC
*Cuarta Revolución Industrial</t>
  </si>
  <si>
    <t>*Cumplimiento de las metas establecidad en los Planes POA, PTEP
*Procedimienots actualizados para el desarrollo de las labores
*Vinculación de Funcionarios por medio de concurso de meritos
*Contar con un Plan de Bienestar , Capacitación y de seguridad y salud en el trabajo
*Contar con una software idoneo para la administración de la correspondencia Interna y Externa de la entidad</t>
  </si>
  <si>
    <t>* Cambios normativos.
*Pandemia
*Cambios de Gobierno
*Disminución de los recursos para el fucionamiento de la entidad</t>
  </si>
  <si>
    <t>*Diseñar las actividades relacionadas con la vinculación de servidores a la SJD. 
*Programación de la nómina. 
*Administración de personal 
*Realizar seguimiento a la Declaración de conflicto de intereses, Impedimentos y Recusaciones
*Realizar seguimiento al trámite interno de conflicto de intereses
*Atención de las solicitudes que
afecten o no la nómina
*Elaborar nómina
Atención solicitudes de
certificaciones y
de salarios</t>
  </si>
  <si>
    <t xml:space="preserve">Talento Humano
Procesos </t>
  </si>
  <si>
    <t>N/A</t>
  </si>
  <si>
    <t>Conflictos de Interes por parte de los Funcionarios de la SJD</t>
  </si>
  <si>
    <t>Posibilidad de que los funcionarios de la Secretaría Jurídica Distrital puedan influir indebidamente en el desarrollo de sus funciones, obligaciones o en la toma de desiciones por intereses personales o de terceros.</t>
  </si>
  <si>
    <t>1. Pérdida de la imagen institucional.
2. Demandas contra el Estado.
3. Pérdida de confianza en lo público.
4. Investigaciones penales, disciplinarias y fiscales.
5. Detrimento patrimonial.</t>
  </si>
  <si>
    <t xml:space="preserve">Realizar charla sobre conflicto de interés e informar sobre la declaración que los funcionarios deben efectuar anualmente. 
Periodo de Ejecución: Mayo-Octubre </t>
  </si>
  <si>
    <t>Soportes de charlas realizadas</t>
  </si>
  <si>
    <t>(Número de charlas realizadas /Número de charlas programadas)*100</t>
  </si>
  <si>
    <t>Programar, gestionar, ejecutar y registrar los recursos financieros y los movimientos contables, para atender las obligaciones contraídas por la Secretaría Jurídica Distrital.</t>
  </si>
  <si>
    <t>GESTIÓN FINANCIERA</t>
  </si>
  <si>
    <t>Manipulación del sistema de una persona diferente al usuario autorizado, que por acción u omisión se vulneren las claves del sistema BOGDATA.</t>
  </si>
  <si>
    <t>Monitoreo del aplicativo BOGDATA</t>
  </si>
  <si>
    <t>Personal responsable e idoneo.
Validación del sistema al momento de crear la clave.</t>
  </si>
  <si>
    <t>Acceso indebido y no autorizado al sistema de información</t>
  </si>
  <si>
    <t>Registro de información en el sistema BOGDATA.</t>
  </si>
  <si>
    <t>Talento Humano: Vulnerabilidad de acceso al sistema BOGDATA por el uso de claves que no representan seguridad y que no siguen protocolos de confidencialidad. 
Manipulación del sistema de una persona diferente al usuario autorizado, por dejar el equipo con la aplicación abierta</t>
  </si>
  <si>
    <t>Posibilidad de que por acción u omisión se vulneren las claves de ingreso al sistema BOGDATA y se manipule la información del aplicativo por parte de los servidores o colaboradores del proceso para beneficio propio o de terceros.</t>
  </si>
  <si>
    <t xml:space="preserve"> Detrimento del presupuesto.
Sanciones legales, penales y disciplinarias.</t>
  </si>
  <si>
    <t>Socialización</t>
  </si>
  <si>
    <t>(Número de socializaciones efectuadas/Número de socializaciones programadas)*100</t>
  </si>
  <si>
    <t>Dirigir, coordinar y controlar al interior de la Secretaría, la ejecución de los programas y actividades relacionadas con los asuntos de carácter administrativo de conformidad con las disposiciones vigentes.</t>
  </si>
  <si>
    <t>Realizar la gestión integral del talento humano administrando y
coordinando las actividades relacionadas con la vinculación, permanencia y desvinculación de las y los servidores, contribuyendo al bienestar personal, la potencialización de sus capacidades y generando motivación y compromiso institucional a fin de optimizar la prestación de los servicios y aportar en el cumplimiento de los objetivos institucionales</t>
  </si>
  <si>
    <t xml:space="preserve">GESTIÓN ADMINISTRATIVA </t>
  </si>
  <si>
    <t>*  Se cuenta con documnetos aplicables como el Manual para el manejo de cajas menores.
* Partipacion en las capacitaciones por parte de la Secretaria de Hacienda Distrital.</t>
  </si>
  <si>
    <t>* Personal idóneo y comprometido
* Procedimiento actualizado para el manejo de la caja menor.
* Presupuesto asignado para la ejecucion de la caja menor.
* Los recursos de la caja menor estan cubiertos  con poliza de seguros.</t>
  </si>
  <si>
    <t xml:space="preserve">
* Cambio de normativad en el manejo y ejecucion de los recursos de la caja menor por parte de la Secretaria de Hacienda Distrital.</t>
  </si>
  <si>
    <t xml:space="preserve">Elaboración de la Resolución de constitución de la Caja Menor.
Ejecución de recursos de Caja Menor. </t>
  </si>
  <si>
    <t>1. Procesos
2. Talento Humano</t>
  </si>
  <si>
    <t>* Manipulación de la caja menor por personal no autorizado.
* Falta de integridad del funcionario encargado del manejo de la caja menor.
* Intereses personales.</t>
  </si>
  <si>
    <t>Efectuar compras y/o gastos con cargo a recursos de caja menor que no estén autorizados en la normatividad.
* Falsedad en los documentos aportados para la legalizacion del gasto.
* Presiones o exigencias irregulares por parte de terceros.</t>
  </si>
  <si>
    <t>Posibilidad de que por acción u omisión, se desvien recursos de la caja menor, para  beneficio propio o de terceros.</t>
  </si>
  <si>
    <t>Enriquecimiento ilícito de contratistas y/o servidores púbicos.
Pérdida de confianza y credibilidad.
Investigaciones disciplinarias y administrativas
Sanciones penales y fiscales</t>
  </si>
  <si>
    <t>Evidencia de las Sensibilizaciones</t>
  </si>
  <si>
    <t>(Número de sensibilizaciones efectuadas / Número de sensibilizaciones programadas) * 100</t>
  </si>
  <si>
    <t>Registro de Ingreso y salida de las bodegas de bienes de consumo y devolutivo</t>
  </si>
  <si>
    <t>(Número de registros  efectuados / Número de registros programadas) * 100</t>
  </si>
  <si>
    <t xml:space="preserve">* Falta la sistematizacion de la caja menor.
* Rotación de personal.
* Desconocimineto de las actividades del proceso y de la normatividad aplicable.
</t>
  </si>
  <si>
    <t>* Personal idóneo y comprometido
* Procedimiento actualizado para el manejo de la caja menor.
* Presupuesto asignado para la ejecucion de la caja menor.
* Los recursos de la caja menor estan cubiertos  con poliza de seguros.
*Sistema de información para el control del Inventario</t>
  </si>
  <si>
    <t>* Falta la sistematizacion de la caja menor.
* Rotación de personal.
* Desconocimineto de las actividades del proceso y de la normatividad aplicable.
*Falta de sistemas de seguridad apropiados para la custodia de la bodega</t>
  </si>
  <si>
    <t>*  Se cuenta con documentos aplicables como el Manual para el manejo de cajas menores.
* Partipacion en las capacitaciones por parte de la Secretaria de Hacienda Distrital.
*Servicio de seguridad brindado por la Secretaría General</t>
  </si>
  <si>
    <t xml:space="preserve">
* Cambio de normativad en el manejo y ejecucion de los recursos de la caja menor por parte de la Secretaria de Hacienda Distrital.
*afectación de als bodegas por desastres naturales</t>
  </si>
  <si>
    <t xml:space="preserve">Movimientos de Inventario
</t>
  </si>
  <si>
    <t>Posibilidad de afectación económica y/o reputacional por extravío y/o pérdida de los bienes devolutivos y de consumo que se encuentran en custodia de la DGC ubicados en bodega para el favorecimiento propio o de terceros.</t>
  </si>
  <si>
    <t>*Extravio y/o Perdida de bienes devolutivos en bodega
* Falsedad en los documentos aportados para el movimiento de bienes devolutivos y en bodega
* Presiones o exigencias irregulares por parte de terceros.</t>
  </si>
  <si>
    <t>Coordinar el proceso de gestión documental, desde la creación o recepción de los documentos hasta su disposición final, sin importar el soporte de producción, al interior de la Secretaría Jurídica Distrital.</t>
  </si>
  <si>
    <t xml:space="preserve">No se dispone de servicio de vigilancia privada en las instalaciones del Archivo Central de la SJD en el horario comprendido entre las 6:00 p.m. y las 6:00 a.m. de lunes a viernes y durante las 24 horas de los días sábados, domingos y festivos. </t>
  </si>
  <si>
    <t xml:space="preserve">Durante el tiempo en que no se dispone del servicio de vigilancia privada no se permite el ingreso al Archivo Central de la SJD. </t>
  </si>
  <si>
    <t>Se dispone de cámaras de seguridad en el Archivo Central de la SJD durante las 24 horas los 7 días de la semana.</t>
  </si>
  <si>
    <t xml:space="preserve">Presión para la entrega de documentos de archivos sin el cumplimiento de los procedimientos establecidos. </t>
  </si>
  <si>
    <t xml:space="preserve">Crear, generar, tramitar, organizar y
administrar la documentación producto
de las actividades de la SJD, de
acuerdo a la TRD y demás
instrumentos archivísticos. </t>
  </si>
  <si>
    <t xml:space="preserve">Deterioro, extravío y/o pérdida de la documentación que se encuentra en soportes físicos y digitales. </t>
  </si>
  <si>
    <t>Falta de apropiación de los funcionarios y/o colaboradores en
los temas de Gestión Documental.</t>
  </si>
  <si>
    <t>Multas, sanciones o
acciones de Tutela.
Fuga de información.
Aumento índices de
corrupción.
Afectación de imagen
institucional.
Investigaciones administrativas y
disciplinarias 
Perdida de confianza y credibilidad</t>
  </si>
  <si>
    <t>GESTIÓN DOCUMENTAL</t>
  </si>
  <si>
    <t>Difundir piezas comunicacionales sobre los lineamientos establecidos en el procedimiento 2311520-PR-087 Préstamo y Consulta de Expedientes</t>
  </si>
  <si>
    <t>Piezas comunicacionales</t>
  </si>
  <si>
    <t>(Número de piezas difundidas / número de difusiones de piezas programadas) *100</t>
  </si>
  <si>
    <t>INSPECCIÓN VIGILANCIA Y CONTROL ESAL</t>
  </si>
  <si>
    <t>Ejercer la función de inspección, vigilancia y control de las Entidades sin Ánimo de Lucro, con domicilio en la ciudad de Bogotá D.C. sin perjuicio de las competencias asignadas en la materia, en disposiciones especiales, a otras entidades distritales.</t>
  </si>
  <si>
    <t>Alta rotación de personal generando retrasos</t>
  </si>
  <si>
    <t>El sistema SIPEJ es reconocido y lo utilizan varias entidades distritales y algunas de orden nacional.</t>
  </si>
  <si>
    <t>El equipo de trabajo tiene gran profesionalismo y conoce la función.</t>
  </si>
  <si>
    <t>Cambios en normatividad vigente.</t>
  </si>
  <si>
    <t>Revisión del expediente y expedición de los Certificados de inspección, vigilancia y control, especial y/o histórico</t>
  </si>
  <si>
    <t>Talento Humano: Falta de información clara y debilidad en el acceso a las condiciones del trámite.</t>
  </si>
  <si>
    <t>Manejo inadecuado de la información por el no acatamiento de lineamientos, recomendaciones de los colaboradores, presión de terceros.</t>
  </si>
  <si>
    <t>Posibilidad de que por acción u omisión se altere o modifique la información aportada por las ESAL en el trámite de expedición del certificado de inspección vigilancia y control de entidades sin ánimo de lucro, para beneficio propio o de un tercero.</t>
  </si>
  <si>
    <t>Deterioro de la imagen de la entidad. Pérdida de la efectividad de las acciones administrativas. Demandas contra la entidad. Sanciones Disciplinarias, fiscales y penales</t>
  </si>
  <si>
    <t>Profesional jurídico, financiero, técnico operativo y Director (a) IVC: Verificación integrada de la información allegada por las ESAL. Método: Verificación RUES y la competencia de la Dirección IVC. Si está acorde con las funciones de la SJD- IVC, se procede a verificación en el sistema SIPEJ de la información allegada por las ESAL y lo que reposa en las carpetas, de conformidad con la normatividad legal vigente. Se proyecta y se analiza el informe financiero, jurídico y contable, suscrito por los profesionales asignados y los respectivos revisores. En caso de encontrarse una observación o una desviación el funcionario respectivo informará a su superior inmediato utilizando los canales institucionales que correspondan. Periodicidad: Permanente. Evidencia: Registro en SIPEJ de las gestiones realizadas por cada uno de los colaboradores que intervienen en la expedición del certificado y reporte certificados expedidos.</t>
  </si>
  <si>
    <t>Numero de seguimientos efectuados Numero de seguimientos reportados * 100</t>
  </si>
  <si>
    <t>Evaluar los Sistemas de Control Interno y Gestión de la Secretaría Jurídica Distrital, observando un criterio de independencia frente a la operación y la autonomía de los actos de  la  administración,  para  verificar  el  nivel  de  aseguramiento, mantenimiento y mejora continua de los mismos.</t>
  </si>
  <si>
    <t xml:space="preserve">1. Ausencia de un equipo multidisciplinario de auditores en la OCI.
3. Deficiencias en la información que entregan y registran las áreas en los instrumentos de seguimiento a la gestión.
4. Recomendaciones de OCI desatendidas por las áreas y procesos.
</t>
  </si>
  <si>
    <t>1. Investigación e implementación de nuevas metodologías para el
desempeño de la Auditoría Interna, en el marco de las actualizaciones
normativas en el ámbito internacional.
2. Conocimiento y aplicación de buenas prácticas en materia de
Auditoría Interna, observadas en otras entidades del orden nacional y/o distrital.</t>
  </si>
  <si>
    <t>1. Los informes elaborados por la OCI generan valor agregado para la toma de decisiones de la Alta Dirección, mejorado la eficacia de los procesos para el logro de los objetivos institucionales.
2. Se encuentran formalmente documentados en el Sistema Integrado
de Gestión de la entidad los procedimientos y las actividades que realiza la Oficina, en el marco de la independencia y objetividad.
3. Se cuenta con un equipo profesional de auditores con amplia experiencia y experticia en los temas de control interno, lo que permite aportan un valor agregado para el adecuado cumplimiento de los objetivos institucionales.</t>
  </si>
  <si>
    <t>1. Intereses particulares que afecten los procesos de evaluación desarrollados por la OCI.
2. Cambios acelerados en las normas aplicables, tanto en el ejercicio de auditoría, como en los procesos.
3. La dinámica normativa tanto en el orden nacional, como territorial viene generando algunas obligaciones adicionales a las Oficina de Control Interno, en el sentido de tener que presentar nuevos informes y seguimientos; que afectan el curso normal del Programa Anual de Auditoría, teniendo que redireccionar los recursos disponibles para atender estas actividades.</t>
  </si>
  <si>
    <t>Elaboración de informes de seguimiento y de auditoría.</t>
  </si>
  <si>
    <t>1. Manipulación indebida de la información en las etapas del proceso de auditoría.
2. Conflicto de intereses no manifestado.
3. Indebida injerencia en la  actividad de auditoria.
4. Vulneración al código de ética y el estatuto de auditoria del auditor.</t>
  </si>
  <si>
    <t>Presiones o motivaciones individuales, sociales o colectivas, que inciten a realizar conductas contrarias al deber ser en la elaboración de los informes de auditoría por parte de los auditores de la OCI.</t>
  </si>
  <si>
    <t>Posibilidad de recibir o solicitar por parte de los servidores y/o contratistas que participan en el proceso auditor, cualquier dadiva o beneficio a nombre propio o de terceros con el fin de omitir la comunicación de hechos irregulares conocidos por la Oficina de Control Interno.</t>
  </si>
  <si>
    <t xml:space="preserve">
1. Afectación de la imagen y la reputación de la entidad y de la Oficina de Control Interno.
2. Favorecimiento o perjuicio a los auditados.
3. Posible pérdida de recursos públicos, por falta de objetividad en la ejecución y seguimiento del proceso auditor.</t>
  </si>
  <si>
    <t xml:space="preserve">Reducir </t>
  </si>
  <si>
    <t>Jornadas de sensibilización</t>
  </si>
  <si>
    <t>(Número de sensibilizaciones realizadas) / (Número de sensibilizaciones programadas) * 100</t>
  </si>
  <si>
    <t>CONTROL INTERNO DISCIPLINARIO</t>
  </si>
  <si>
    <t>Proteger la función pública al interior de la entidad, adelantando las actuaciones disciplinarias relacionadas con sus servidores, determinando así la posible responsabilidad frente a la ocurrencia de faltas disciplinarias.</t>
  </si>
  <si>
    <t xml:space="preserve">* Ausencia de diligencia y cuidado en el manejo de la información de los procesos disciplinarios en cuanto estos tienen reserva de Ley. 
* Limitaciones en el manejo del sistema informático para el debido manejo de los expedientes electrónicos. 
* Rotación de profesionales (Contratistas) que tienen acceso al expediente disciplinario reservado. </t>
  </si>
  <si>
    <t xml:space="preserve">* Experticia y conocimiento de los profesionales que contrata la DDAD para la sustanciación de los procesos disciplinarios. 
* Procedimiento disiciplinario que reglamenta las etapas procesales y determina las actividades necesarias de sustanciación. </t>
  </si>
  <si>
    <t xml:space="preserve">* Debida custodia de los expedientes físicos disciplinarios; * aplicación de la Ley  1952 de 2019 (Código General Disciplinario). * Un sistema de información disciplinaria -SID, que permite el registro y seguimiento de las actuaciones disciplinarias en la entidad.
* Estructura organizacional al interior de la Secretaría Jurídica, que permite dividir los roles dentro de la actuación disciplinaria. </t>
  </si>
  <si>
    <t>* Presiones externas para redireccionar un proceso disciplinario; * falta de colaboración por parte de otras dependencias o entidades en el envío de las pruebas decretadas.
* Emergencias sanitarias que imposibiliten el acceso a los expedientes físicos. 
* Cambios del talento humano sin la transición adecuada en la memoria histórica de los procesos y procedimientos de la entidad.</t>
  </si>
  <si>
    <t>Adelantar el proceso disciplinario, de conformidad con las etapas procesales descritas en la Ley 1952 de 2019 (Modificada por la Ley 2094 de 2021) y las normas que la modifiquen:
- Evaluar la queja y proyectar el auto respectivo.
- Practicar las pruebas y/o diligencias
ordenadas y proyectar el respectivo auto.</t>
  </si>
  <si>
    <t>Posibilidad de utilización indebida o manipulación de información reservada de los procesos disciplinarios por parte de los servidores y/o colaboradores que adelantan los procesos disciplinarios para perjudicar a un tercero o beneficiarlo con las resultas del proceso, en virtud a un conflicto de interéses.</t>
  </si>
  <si>
    <t>Afectación reputacional: en cuanto a que la Secretaría Jurídica Distrital perdería credibilidad ante los sujetos procesales y la comunidad en general.</t>
  </si>
  <si>
    <t>El director Distrital de Asuntos Disciplinarios cada vez que va a aprobar una decision disciplinaria analiza que la misma este acorde con las pruebas recaudadas al interior del expediente. En caso de encontrar alguna inconsistencia se devuelve al profesional asignado para que realice los ajustes pertienentes. como evidencia quedan las desiciones en firme las cuales se archivan en el correspondiente expediente y tienen reserva legal.</t>
  </si>
  <si>
    <t>Director (a) Distrital de Asuntos Disciplinarios.</t>
  </si>
  <si>
    <t>Evidencia de sensibilización</t>
  </si>
  <si>
    <t>Número de sensibilizaciones programas 
/número de sensibilizaciones realizadas</t>
  </si>
  <si>
    <t>GESTION NORMATIVA Y CONCEPTUAL</t>
  </si>
  <si>
    <t>Definir y coordinar la Gestión Jurídica Distrital en materia de actos administrativos y conceptos juridicos, así como la unidad conceptual en el Distrito.</t>
  </si>
  <si>
    <t xml:space="preserve">Rotacion de personal de la dependencia y las consecuentes curvas de aprendizaje </t>
  </si>
  <si>
    <t>Reconocimiento institucional derivado de las buenas practicas, profesionalismo del equipo, calida de sus productos  y la consolidacion de gestion de calidad  en el proceso y en la dependencia.</t>
  </si>
  <si>
    <t xml:space="preserve">Grupos de interes que presionen por  posicionar sus agendas a traves de herramientas normativas que se tramiten en la dependencia. </t>
  </si>
  <si>
    <t xml:space="preserve">Revisión de legalidad de los actos administrativos y proyección de comentarios a los proyectos de acuerdos distritales a cargo de los profesionales.  </t>
  </si>
  <si>
    <t>Talento humano</t>
  </si>
  <si>
    <t xml:space="preserve">Grupos de interes pueden intentar direccionar una revisión de legalidad que favorezca sus intereses, mediente alguna conducta irregular (solictudes de mantener en secreto el tramite, notas de prensa o presion mediatica /redes socilaes, y control político.  </t>
  </si>
  <si>
    <t xml:space="preserve">Investigaciones disciplinarias, fiscales, penales  o procesos en el la jurisdición contenciosa administrativa en los que se demande la legalidad del acto expedido. Materialización de un daño antijuridico. Afectación a la imagen institucional. Desconocimeiento y afectación de derechos de la ciudadanía. </t>
  </si>
  <si>
    <t>Número de socializaciones exitosamente realizadas</t>
  </si>
  <si>
    <t xml:space="preserve">El cambio de administración de la ciudad tiene el potencial para generar oportunidades que permitan seguir implementando mejoras y controles dentro del proceso. La expedicion del Plan Distrital de Desarrollo permite tener un horizonte de sentido hacia donde apunta la gestion jurídica de la ciudad.    </t>
  </si>
  <si>
    <t>GESTIÓN JURÍDICA DISTRITAL</t>
  </si>
  <si>
    <t>Orientar la gerencia jurídica del Distrito Capital a través de la expedición de políticas, lineamientos, estudios, análisis y/o recomendaciones que permitan la articulación jurídica distrital, el fortalecimiento y unificación de criterios jurídicos y normativos, con el fin de fortalecer la defensa del interés de la ciudad y la prevención del daño antijurídico</t>
  </si>
  <si>
    <t>PROCESOS</t>
  </si>
  <si>
    <t>Asesorar la formulación, articulación y seguimiento de los planes, programas y proyectos de la Secretaría Jurídica Distrital incluyendo aquellos relacionados con gestión ambiental, así como también, en la implementación y sostenibilidad del Sistema Integrado de Gestión.</t>
  </si>
  <si>
    <t>Personal nuevo en la elaboración de informes</t>
  </si>
  <si>
    <t>Seguimiento por entes de control y ciudadanía
Lineamientos en presentación de Informes claros</t>
  </si>
  <si>
    <t>Cultura de reporte de información</t>
  </si>
  <si>
    <t>Nueva reglamentación o cambios en la reglamentación actual</t>
  </si>
  <si>
    <t>Elaborar el Plan Operativo
Anual - POA, compuesto
por los Planes de Gestión y
Plan de Acción de la
Entidad.</t>
  </si>
  <si>
    <t>Procesos: Deficiencia en la revisión de la información presentada por las áreas y del informe de gestión y resultados consolidado</t>
  </si>
  <si>
    <t>Posibilidad de recibir cualquier dádiva por parte de los servidores y/o colaboradores del proceso para omitir o alterar información en el proceso de rendición de cuentas (Informes de Gestión, dialogos ciudadanos, audiencia pública) con el fin de ocultar la realidad respecto a los resultados obtenidos con relación a la planeación institucional, las metas y los proyectos de inversión, para beneficio propio o de un tercero.</t>
  </si>
  <si>
    <t>Afectación de la imagen institucional y perdida de confianza de la ciudadania. Investigaciones disciplinarias, fiscales y penales. Inducir en error al usuario o afectar sus intereses.</t>
  </si>
  <si>
    <t>El profesional verifica que los informes de gestión que prepara la Oficina Asesora de Planeación guarden total coherencia con los informes presentados por las dependencias y la información reportada en el Sistema de Información y Seguimiento del Plan de Desarrollo, en caso de encontrar desviaciones u observaciones se requerirá al área la rectificación y justificación de la información. SEGPLAN. Método: Mediante confrontación de la información remitida por las dependencias. Periodicidad: Cada vez que se requiera Evidencia: Memorandos con la retroalimentación correspondiente.</t>
  </si>
  <si>
    <t>Implementar pieza comunicacional orientada a divulgar recomendaciones claves para asegurar la presentación de información veraz y realizar las divulgaciones a través de reunión de gestores y boletín institucional.
Ejecutar en: marzo, junio y septiembre.</t>
  </si>
  <si>
    <t>Divulgaciones efectuadas</t>
  </si>
  <si>
    <t>(Número de divulgaciones efectuadas /Número de divulgaciones programadas)*100</t>
  </si>
  <si>
    <t>El profesional verifica que la información que debe ser incluida en los espacios de Rendición de cuentas versus la información enviada por las áreas que lideran los componentes sea acertada, correcta y transparente, en caso de encontrar desviaciones u observaciones se requerirá al área la rectificación y justificación de la información. Método: Mediante confrontación de la información remitida por las dependencias participantes. Periodicidad: Cada vez que se requiera Evidencia: Memorandos o correos electrónicos con la retroalimentación correspondiente.</t>
  </si>
  <si>
    <t>Realizar memorando electrónico que incluya recomendaciones e indicaciones para el desarrollo del espacio principal de rendición de cuentas</t>
  </si>
  <si>
    <t>Memorandos con recomendaciones o indicaciones</t>
  </si>
  <si>
    <t>Número de memorandos socializados</t>
  </si>
  <si>
    <t>Profesional asignado</t>
  </si>
  <si>
    <t>Profesional Universitario</t>
  </si>
  <si>
    <t>GESTIÓN JUDICIAL Y EXTRAJUDICIAL DEL DISTRITO CAPITAL</t>
  </si>
  <si>
    <t>Realizar seguimiento a la actividad litigiosa de las entidades del Distrito Capital y ejercer y/o coordinar la representación judicial y extrajudicial de Bogotá D.C. en todos aquellos procesos judiciales, tramites extrajudiciales y administrativos, que se deriven de actos, hechos, omisiones y operaciones administrativas efectuadas por el Alcalde(a) Mayor de Bogotá D.C., las entidades del nivel central, nivel descentralizado y localidades.</t>
  </si>
  <si>
    <t>Falta de personal
No contar con los desarrollos tecnológicos necesarios para  tener una herramienta acorde a las necesidades de cada una de las entidades. 
Alta rotación de personal al interior de la Entidad.</t>
  </si>
  <si>
    <t xml:space="preserve">Todas las entidades del Distrito se encuentran vinculadas con la obligatoriedad de manejar un único sistema de información que permite la fluides y oportunidad de la información a nivel Distriral </t>
  </si>
  <si>
    <t>Se cuenta con objetivos estratégicos acorde a la misionalidad de la entidad. 
Se cuenta con personal comprometido con el cumplimiento de las metas de la Dirección.
Cambio de administración, nueva planeación estratégica.</t>
  </si>
  <si>
    <t xml:space="preserve">La Alta rotación de personal en  las entidades distritales </t>
  </si>
  <si>
    <t>Administrar, operar y realizar seguimiento a las entidades a través del SIPROJWEB, para garantizar la gestión de la información jurídica con criterios de eficiencia y oportunidad.</t>
  </si>
  <si>
    <t>Falta de compromiso por parte del funcionario público o del contratista encargo de ejercer la representación judicial en cada una de las entidades.
Alta rotación de personal y/o no contar con el personal suficiente para la gestión.</t>
  </si>
  <si>
    <t>Manipulación inadecuada de la información.</t>
  </si>
  <si>
    <t>Perdida de credibilidad a nivel Distrital. Investigaciones fiscales, disciplinarias y penales.
Afectación económica.</t>
  </si>
  <si>
    <t>Responsable: Funcionarios Grupo Siproj Periodicidad: Cada vez que se presente una solicitud de creación y/o activación de usuario Propósito: Revisar el cumplimiento de los lineamientos establecidos en la Resolución 485 de 2023 artículo 36. Método (Cómo): Realizando la revisión de cada una de las solicitudes presentadas por los jefes de las entidades, quienes solicitan la creación y/o activación de los usuarios Observaciones o Desviaciones: El funcionario encargado revisa las solicitudes, si se presenta alguna inconsistencia la devuelve con las observaciones pertinentes para ser corregida y nuevamente presentada. Evidencia: Las solicitudes recibidas y revisadas</t>
  </si>
  <si>
    <t>Funcionarios Grupo Siproj</t>
  </si>
  <si>
    <t>Realizar seguimientos trimestrales al diligenciamiento de la base de datos con la relación de usuarios creados como nuevos o reactivados dentro del Sistema de información durante el periodo a reportar. Ejecutar en: marzo, junio, septiembre y diciembre.</t>
  </si>
  <si>
    <t>(Número de seguimientos efectuados / Número de seguimientos programados)* 100</t>
  </si>
  <si>
    <t>Responsable: Funcionarios Grupo Siproj Periodicidad: Cada semana se realiza una capacitación a usuarios nuevos Propósito: Capacitar a los usuarios nuevos en el manejo operativo del Sistema de Información de Procesos Judiciales, antes de entregar el usuario y la clave de accesos a dicho sistema. Método (Cómo): Se realiza la programación de capacitación cada vez que se presente una solicitud de creación de usuario para el manejo del Sistema de Información de Procesos Judiciales. Observaciones o Desviaciones: El funcionario encargado revisa que los funcionarios citados a la capacitación asistan, si alguno de ellos no se presenta se reprograma la fecha para la respectiva capacitación. Evidencia: Registro de asistencia</t>
  </si>
  <si>
    <t>Técnico Operativo</t>
  </si>
  <si>
    <t>Profesional Especializado</t>
  </si>
  <si>
    <t>Jefe de Oficina</t>
  </si>
  <si>
    <t>Contratista</t>
  </si>
  <si>
    <t>Número de sensiblizaciones realizadas/ Total de Sesibilizaciones programadas</t>
  </si>
  <si>
    <t>Profesional Especializado de Capacitación</t>
  </si>
  <si>
    <t>Profesional especializado</t>
  </si>
  <si>
    <t>Profesional universitario</t>
  </si>
  <si>
    <t xml:space="preserve">	
Contratista</t>
  </si>
  <si>
    <t>Seguimientos efectuados</t>
  </si>
  <si>
    <t>Socialización del Código de Integridad semestral</t>
  </si>
  <si>
    <t>Socializar con el equipo de la Dirección Distrital de Doctrina y Asuntos Normativos el Código de Integridad de la Secretaría Jurídica Distrital</t>
  </si>
  <si>
    <t xml:space="preserve">Profesionales y Director Dirección Distrital de Asuntos Normativos </t>
  </si>
  <si>
    <t>GESTIÓN DE TIC</t>
  </si>
  <si>
    <t>Administrar y gestionar tecnologías de información y comunicaciones, así como desarrollar y mantener los sistemas misionales y administrativos de la entidad, con el fin de garantizar una plataforma tecnológica moderna, confiable, oportuna y disponible para los servidores públicos y ciudadanía en general.</t>
  </si>
  <si>
    <t>- La planta de personal es insuficiente para las acciones administrativas y misionales que requiere desarrollar la Entidad 
- Contar con una infraestructura en estado de obsolescencia.
- El análisis de la información no está con la cobertura necesaria para los usuarios
-Fortalecer las capacidades en la apropiación de aspectos de seguridad y privacidad de la información</t>
  </si>
  <si>
    <t>- La SECRETARÍA JURÍDICA DISTRITAL como entidad pública, implementa de manera sistemática y coordinada, la Estrategia de Gobierno Digital y Seguridad Digital de MinTIC.
- Modernización de los sistemas de información jurídicos con la puesta en marcha de LegalBog.
- Implementación de tecnología de avanzada y gerencia de proyectos</t>
  </si>
  <si>
    <t>- Estar facultado para adoptar nuevas tendencias tecnológicas que generen impacto en el desarrollo del sector Administrativo de Gestión Jurídica del Distrito Capital y del país.
- Administrar, mantener y apropiar Sistemas de Información Jurídicos. Así como darles mantenimiento
- Implementación y transición de IPv6.
Interoperabilidad entre Bogotá Te Escucha y SIGA.</t>
  </si>
  <si>
    <t>Entrega indebida de la información.
Modificación indebida de la información
Abuso de privilegios
Exposición de información confidencial
Obsolescencia tecnológica
Alta rotación de personal</t>
  </si>
  <si>
    <t>Administrar las herramientas, las bases de datos, la plataforma tecnológica de información y comunicaciones de la Secretaría Jurídica Distrital.</t>
  </si>
  <si>
    <t>Posibilidad de accesos no autorizados y/o indebidos a los sistemas de información, por parte de los servidores, colaboradores o contratistas, con el fin de dar uso no apropiado o exponer la información contenida en los sistemas de información para favorecimiento propio o de un tercero.</t>
  </si>
  <si>
    <t>Acceso no autorizado a herramientas tecnologicas de la entidad, lo cual podría generar el uso indebido, pérdida, alteracion y acceso a información de la entidad, con lo cual podria favorecer a un tercero o afectar a la entidad.</t>
  </si>
  <si>
    <t>Asegurar que se cumplan los requisitos para el acceso a los sistemas de información de la entidad, mediante el seguimiento a los perfiles asignados a los usuarios de los servicios de tecnología y a los sistemas de información, identificando las posibles inconsistencias o alertas en el uso indebido de los sistemas.</t>
  </si>
  <si>
    <t>Informes de seguimiento</t>
  </si>
  <si>
    <t>(Número de informes de seguimiento efectuados / Numero de informes de seguimiento Programados)*100</t>
  </si>
  <si>
    <t>Falta de presupuesto que permita a la OTIC adquirir mejores herramientas tecnológicas para fortalecer la gestión de la capacidad y el desempeño de la infraestructura tecnológica</t>
  </si>
  <si>
    <t>La SECRETARÍA JURÍDICA DISTRITAL como entidad pública, implementa de manera sistemática y coordinada, la Estrategia de Gobierno Digital y Seguridad Digital de MinTIC.</t>
  </si>
  <si>
    <t>Personal altamente calificado, rigurosidad técnica y con habilidades de liderazgo.</t>
  </si>
  <si>
    <t xml:space="preserve">Mantenerse actualizado con herramientas tecnológicas que fortalecen la gestión de la capacidad, desempeño y seguridad de la infraestructura tecnológica de la Secretaría Jurídica Distrital. </t>
  </si>
  <si>
    <t>Ausencia de mecanismos de seguridad que facilite el acceso no autorizado y/o indebido a los sistemas de información para el uso no apropiado de la información contenida en los sistemas en favorecimiento propio o de un tercero</t>
  </si>
  <si>
    <t>No inactivación de usuarios y claves luego del retiro de funcionarios o en periodo de vaciones. Uso no autorizado de accesos no asignados o suplantación de identidad</t>
  </si>
  <si>
    <t>EVALUACIÓN INDEPENDIENTE</t>
  </si>
  <si>
    <t xml:space="preserve">
Promover la comunicación institucional en la Secretaría Jurídica Distrital a través de estrategias de divulgación y difusión de información a las partes interesadas (público interno,  externo e  interinstitucional).</t>
  </si>
  <si>
    <t xml:space="preserve">  No existe dependencia de Comunicaciones creada.  Se requiere mayor  articulación y planeación de los  profesionales de la Comunicación (despacho, corporativa y planeación) para el desarrollo y produccion contenidos institucionales. 
Deficiencia  de profesionales (diseño  gráfico),  ante la demanda de  solicitudes y productos comunicacionales a desarrollar.
DeficiencIa en componentes tecnológicos y de software  para el desarrollo de actividades de diseño gráfico y audiovisual.
No se cuenta con presupuesto para ejecutar actividades en comunicación
Falta  de capacitación a periodistas y productores audiovisuales.
No se cuenta con plan de medios para posicionamiento de la imagen.                                                                               Ausencia de Cultura Organzacional relacionada con el tema Comunicacional.  Intranet  poco dinámico e interactivo.</t>
  </si>
  <si>
    <t>Reconocimiento positivo de la entidad  a nivel distrital y/o nacional.
Posicionamiento como ente rector de asuntos jurídicos en el Distrito Capital.                                                                            Aumento de la participación incidente.
Relacionamiento con grupos de interés y partes interesadas.
Relacionamiento con medios de comunicación.
Monitoreo Medios de Comunicación para saber qué se habla y como se habla de la Alcaldía y de la Entidad.                                                          Relacionamiento y articulación con oficinas de comunicación  de entidades distritales para la promoción de campañas en canales internos y externos  (campañas de sinergia distrital). Presencia en Redes Sociales.</t>
  </si>
  <si>
    <t>Se cuenta con Plan de  Comunicaciones
-      Se cuenta con canales  internos  de divulgación    ( Intranet,  correo comunicaciones y Boletín Interno)
Se Gestiona en su totalidad las necesidades de comunicación).
Se cuenta con profesionales calificados en el tema. Difusión de contenidos de calidad para los diferentes públicos de valor. Aprovechamiento de las herramientas digitales para la difusión  de  información. Conocimiento de las actividades propias de cada dependencia.
Se realiza seguimiento constante  a las necesidades y actividades de comunicación. -Se tiene identificado riesgo de gestíon del proceso para evitar su materialización. - Se adopta los lineamientos en divulgación tanto externa como interna, impartidos por la Alta Consejeria en Comunicaciones de la Alcadia Mayor.</t>
  </si>
  <si>
    <t xml:space="preserve">Perdida de reputación al no realizar actividades comunicacionales: información errada, sin veracidad
Uso inadecuado de imagen corporativa.
No tener relacionamiento con medios de comunicación permanente. Medios externos que ataquen a la administración
Chismes y Rumores
No exista un relacionamiento constante y adecuado con grupos de interés y partes interesadas.
No atender solicitudes y peticiones de medios de comunicación
Noticias negativas en medios. Negativa al publicar en canales externos, sobre ciertos temas. Cambios de gobierno. </t>
  </si>
  <si>
    <t>Difundir y divulgar información de interés para los públicos interno y externo. Diseño y ejecución de estrategias de Comunicación.                                         Campañas de Comunicación Interinsitucional.</t>
  </si>
  <si>
    <t xml:space="preserve">No aplica </t>
  </si>
  <si>
    <t>Deficiencia en el  control y seguimiento a cada una de las solicitudes y tipologías de las publicaciones con destino a los grupos de interés.                                                Ausencia de controles previos de la información por parte de las dependencias.</t>
  </si>
  <si>
    <t>Pérdida de imagen Institucional. Investigaciones disciplinarias Grupos de interés desinformados.</t>
  </si>
  <si>
    <t>Divulgaciones</t>
  </si>
  <si>
    <t>(Número de divulgaciones efectuadas /número de divulgaciones programadas) *100</t>
  </si>
  <si>
    <t>GESTIÓN DE LAS COMUNICACIONES</t>
  </si>
  <si>
    <t>Falta de apropiación de la ética en lo
público</t>
  </si>
  <si>
    <t>Existencia de leyes que respaldan y
promueven los programas de
transparencia y ética empresarial.</t>
  </si>
  <si>
    <t>La entidad ha participado activamente en
la lucha contra la corrupción mediante la
adopción de los principios de buena
gobernanza, democracia participativa y
transparencia en la gestión administrativa</t>
  </si>
  <si>
    <t>Presiones externas para actuar de
manera deshonesta o favorecer
intereses particulares</t>
  </si>
  <si>
    <t>Analizar los problemas y necesidades
jurídicas existentes en el Distrito Capital</t>
  </si>
  <si>
    <t>Omitir los procedimientos estipulados en el artículo 16 del Decreto Distrital 474 de 2022</t>
  </si>
  <si>
    <t>Recibir dádivas o aceptar ofrecimientos para realizar análisis de vigencias para la obtención de un beneficio particular y desviar la gestión de lo público</t>
  </si>
  <si>
    <t>Afectación reputacional: en cuanto a que la Secretaría Jurídica Distrital perdería credibilidad ante las entidades distritales y la ciudadanía en general</t>
  </si>
  <si>
    <t>Director/a Distrital de Politica Jurídica.</t>
  </si>
  <si>
    <t>2</t>
  </si>
  <si>
    <t>Realizar seguimiento trimestral al reporte de vigencias normativas.</t>
  </si>
  <si>
    <t>Reporte de vigencias</t>
  </si>
  <si>
    <t>Número de reportes realizados / Número de reportes elaborados* 100</t>
  </si>
  <si>
    <t>Director/a  Distrital de Politica Jurídica.</t>
  </si>
  <si>
    <t>Responsable: Técnico Operativo Periodicidad: Semestral Propósito: Actualización permisos gestores Bogotá Te Escucha. Método: En cada vigencia se solicita a los jefes de las dependencias confirmar los datos de los colaboradores designados como gestores de Bogotá te Escucha quienes tiene acceso al Sistema Distrital para la Gestión de Peticiones Ciudadanas - Bogotá te Escucha. Se atienden las solicitudes de activación e inactivación de usuarios del Sistema Distrital para la Gestión de Peticiones Ciudadanas - Bogotá te Escucha. Evidencia: Memorando designación gestores Bogotá te Escucha, Listado Gestores de Bogotá te Escucha, correos electrónicos gestión de usuarios Bogotá te Escucha.</t>
  </si>
  <si>
    <t>Para los procesos de contratación de la Secretaría Jurídica, solicitar al contratista o proveedor, el formato de compromiso anticorrupción diligenciado (2311600-FT-422). Como evidencia se obtiene el formato 2311600-FT-422 debidamente diligenciado y firmado por el futuro contratista , incluyendo el compromiso anticorrupción. Periodicidad: Cada vez que se adelante un proceso de contratación. no se podrá adelantar el proceso de contratación sin que el futuro contratista allegue el documento debidamente diligenciado</t>
  </si>
  <si>
    <t>El Profesional Especializado del Proceso de Talento Humano, anualmente revisara el diligenicamiento de la declaración de Conflicto de Interés registrada por los funcionarios activos en el aplicativo SIDEAP del DASCD, en caso de identificar un registro afirmativo sobre una causal de conflicto de interés el responsable de la revisión informará al jefe inmediato quien determinará las acciones a realizar de acuerdo al procedimiento establecido, como evidencia el funcionario delegado contará con la matriz de seguimiento de la entrega de la declaración</t>
  </si>
  <si>
    <t>El Representante Legal, cada vez que se requiera autoriza por medio de un formato establecido por la Secretaría Distrital de Hacienda, los usuarios y los roles para la ejecución de tareas del aplicativo BOGDATA. Los usuarios autorizados deben asignar una clave para ingresar al aplicativo. El aplicativo solicita el cambio de clave de usuario cada 90 días, sin embargo el usuario puede cambiar su clave cuando lo desee pertinente. En caso de presentar alguna situación que genere alerta se oficia a soporte_bogdata@shd.gov.co, para el bloqueo o retiro del usuario del sistema. Como evidencia se deja la trazabilidad de las comunicaciones tanto por correo electrónico como radicadas por el sistema SIGA.</t>
  </si>
  <si>
    <t>Socializar a los usuarios los lineamientos yo recomendaciones sobre los aspectos que se deben tener en cuenta para el uso seguro del sistema y manejo de claves que no representen vulnerabilidad. Periodicidad: Ejecutar en junio y diciembre.</t>
  </si>
  <si>
    <t>*Manipulación del inventario en la bodegas de consumo y devolutivos * Falta de integridad de los funcionarios que acceden a las bodegas de consumo y devolutivo * Intereses personales.</t>
  </si>
  <si>
    <t xml:space="preserve">	
El profesional asignado del proceso Gestión financiera: Realiza arqueo a la caja menor mediante del cotejo de la información física frente a la información registrada en bancos y en libros. En caso de encontrar alguna observación lo evidencian en el formato de arqueo de la Caja Menor. Se deja como evidencia el arqueo de la caja menor firmado por las partes intervinientes. Esta actividad se realizará una vez por trimestre.</t>
  </si>
  <si>
    <t>El profesional Universitario del proceso de Gestión Administrativa realizará trimestralmente un Inventario general de los bienes ubicados en la Bodega de devolutivos y de consumo buscando verificar la información registrada en el Sistema de información contra el inventario físico, En caso de presentarse alguna novedad de sobrante o faltantes que no se haya podido justificar se notificará al Director de Gestión Corporativa para tomar las medidas pertinentes, como evidencia de la ejecución del control quedará un acta de inventarios.</t>
  </si>
  <si>
    <t>Sensibilizar al servidor autorizado para el manejo operativo de la caja menor, en la normativa aplicable y las consecuencias de no dar cumplimiento a lo previsto en ellas. 
Periodicidad semestral en mayo y noviembre de 2025</t>
  </si>
  <si>
    <t>Realizar inventarios aleatorios mensualmente a bienes y,o elementos de consumo ubicados en las bodegas de devolutivo y de consumo</t>
  </si>
  <si>
    <t>Posibilidad de afectación económica y/o reputacional por deterioro, extravío y/o pérdida de la documentación que se encuentra en soportes físicos y digitales debido a posibles comportamientos no éticos de los servidores para el favorecimiento de terceros.</t>
  </si>
  <si>
    <t>Responsable: Auxiliar Periodicidad: Cada vez que se vence el plazo para la devolución del préstamo de un expediente del Archivo Central. Propósito: Garantizar que los expedientes del Archivo Central entregados en calidad de préstamo retornen a dicho Archivo evitando así su hurto, pérdida o eliminación. Método (Cómo): Se verifica la Planilla Control Préstamo Documentos en aras de identificar los expedientes que una vez cumplido el plazo de préstamo no han sido devueltos al Archivo Central y se solicita al funcionario o contratista responsable hacer la devolución. Observaciones o Desviaciones: Cuando el expediente en calidad de préstamo no es devuelto por el responsable se informa al jefe de la dependencia a la que esta asignado el responsable a fin de que solicite la devolución del expediente. Evidencia: Correo electrónico o memorando de solicitud de devolución de expedientes y Planilla Control Préstamo Documentos.</t>
  </si>
  <si>
    <t>Responsable: Auxiliar Periodicidad: Cada vez que se solicita en calidad de préstamo o consulta un expediente del Archivo Central. Propósito: Garantizar que los expedientes del Archivo Central solo sean prestados a personal autorizado evitando así su hurto, pérdida o eliminación. Método (Cómo): Se atienden las solicitudes de consulta y préstamo documental realizadas exclusivamente por funcionarios o contratistas de la SJD y previa autorización de los jefes de cada una de las dependencias productoras de los documentos de archivo, dejando registro en la Planilla Control Préstamo Documentos. Solo se permite acceso al Archivo Central a dos (2) auxiliares y el profesional especializado asignados al Proceso de Gestión Documental, así como al Director de Gestión Corporativa. Observaciones o Desviaciones: Cuando se identifique que quien realiza una solicitud de consulta o préstamo documental no es funcionario o contratista de la SJD, se informará al jefe de la dependencia productora, al Director de Gestión Corporativa y al Profesional Especializado asignado al proceso de Gestión Documental para que se tomen las medidas pertinentes. Cuando se identifique que una persona distinta a los a dos (2) auxiliares o el profesional especializado asignados al Proceso de Gestión Documental, así como al Director de Gestión Corporativa se pondrá en conocimiento la situación de al jefe de la oficina productora, al Director de Gestión Corporativa y al Profesional Especializado asignado al proceso de Gestión Documental para que se tomen las medidas pertinentes. Evidencia: Correo electrónico o memorando de solicitud de consulta o préstamo de documentos y Planilla Control Préstamo Documentos.</t>
  </si>
  <si>
    <t>Realizar seguimiento a las solicitudes de los certificados de inspección, vigilancia y control, en especial a la entrada y salida del mismos y su tiempo de elaboración. Periodicidad: Trimestral. Evidencia Cuadro de Control</t>
  </si>
  <si>
    <t>Cada vez que se realiza una auditoría o seguimiento, el jefe de la Oficina de Control Interno revisa y aprueba el informe preliminar, verificando la consistencia frente a los papeles de trabajo. En caso de encontrar alguna observación, solicita al auditor a través de correo electrónico las aclaraciones a que haya lugar. Como evidencia, se deja el registro mediante la firma de aprobación del informe final de auditoría o seguimiento por parte del jefe de la OCI.</t>
  </si>
  <si>
    <t>Cada vez que se inicia una auditoría, el jefe de la Oficina de Control Interno convoca al equipo auditor para informarle las directrices a seguir durante la auditoría, así como la definición de los roles a ejercer en el desarrollo de la auditoría, y la socialización de la matriz Riesgos de Auditoría Interna 2310300-FT-233. Evidencia: acta de reunión - matriz de riesgos</t>
  </si>
  <si>
    <t>Realizar jornadas de sensibilización relacionadas con conflicto de interés, 2310300OT01 Código de ética para el ejercicio de la auditoría interna y demás instrumentos del proceso de evaluación independiente.</t>
  </si>
  <si>
    <t>Ausencia de diligencia y cuidado en el manejo de la información de los procesos disciplinarios en cuanto estos tienen reserva de Ley. * Limitaciones en el manejo del sistema informático para el debido manejo de los expedientes electrónicos. * Rotación de profesionales (Contratistas) que tienen acceso al expediente disciplinario reservado. * Desconocimiento sobre el manejo adecuado de la información y aquella que es reservada. * Demoras y posible vencimiento de términos. * Sobrecarga laboral.</t>
  </si>
  <si>
    <t>Sensibilizar sobre la reserva y adecuado manejo de la información de los procesos disciplinarios a los colaboradores yo servidores de la DDAD que intervienen en el flujo de información reservada en el marco de la Ley 1952 de 2019 (modificada por la Ley 2094 de 2021) o la que la sustituya.</t>
  </si>
  <si>
    <t xml:space="preserve">El talento humano debe afrontar diversas revisiones de normas de alto impacto y complejidad, bajo condciones de presión. </t>
  </si>
  <si>
    <t>Posibilidad de aceptación de dadivas, comisiones o cualquier otro beneficio, por parte de servidores o colaboradores de la dependencia, asi como ceder ante la presión indebida de terceros para desconocer el marco normativo aplicable en la revisión de proyectos normativos.</t>
  </si>
  <si>
    <t>Revisión de los Proyectos de Actos Administrativos y Acuerdos Distritales . METODO: Asignación de la solicitud al colaborador experto en el tema. Revisión por parte del Director Distrital de Doctrina y Asuntos Normativos, con el fin de verificar la legalidad del Acto Administrativo o acuerdo Distrital. Excepcionalmente algunos actos se someten a revisión y estudio del Comité de Doctrina. En caso de presentarse alguna inconsistencia en los proyectos de actos administrativos o en los comentarios a Proyectos de Acuerdos Distritales el/la Director/a remite al profesional encargado con el fin de que realice los ajustes correspondientes.PERIODICIDAD: Cada vez que se soliciten la revisión de Legalidad. EVIDENCIA: Registro matriz de seguimiento a trámites, memorando de legalidad. Excepcionalmente:Deliberación en Comite de Doctrina. Revisión y aprobación de la legalidad de los Actos administrativos y acuerdos distritales por parte de la subsecretaría. METODO: una vez aprobado por la Dirección de Doctrina y Asuntos Normativos esta sujeto a revisión y aprobación de la Subsecretaría Jurídica Distrital. . En caso de presentarse alguna inconsistencia en los proyectos de actos administrativos o en los comentarios a Proyectos de Acuerdos Distritales el/la Subsecretario/a remite al profesional encargado con el fin de que realice los ajustes correspondientes. Periodicidad: Cada vez que se emite la revisión de legalidad por parte del Director de Doctrina y asuntos Normativos se remite a la Subsecretaría. Evidencia: Memorandos de legalidad- Matriz de Seguimiento a trámites</t>
  </si>
  <si>
    <t>Posibilidad de emitir un análisis de vigencia normativa que favorezca un interés particular.</t>
  </si>
  <si>
    <t>El Director/a Distrital de Política Jurídica revisa el análisis de las vigencias normativas realizada por el profesional encargado de la proyección para dar respuesta definitiva.</t>
  </si>
  <si>
    <t>Reducir el riesgo</t>
  </si>
  <si>
    <t>Posibilidad de modificación o alteración indebida de la información registrada en el Sistema de Información de Procesos judiciales y extrajudiciales, por parte de los servidores o colaboradores del proceso, para beneficio propio o de un tercero.</t>
  </si>
  <si>
    <t>Responsable: Abogado de representación Periodicidad: Cada vez que se presente un proceso de impacto para realizarle seguimiento continuo. Propósito: Vigilar y hacer seguimiento con el fin de poder revisar las estrategias de defensa empleadas por los abogados de representación judicial. Método (Cómo): Un abogado de representación judicial presenta el informe al Director (a) para realizar la revisión de los procesos de alto impacto, con el fin de estudiar las estrategias de defensa que se encuentra empleando. Observaciones o Desviaciones: Cuando se identifique que la estrategia empleada por el abogado de representación judicial no cumple con las políticas establecidas se solicita su correspondiente ajuste. Evidencia: Informes - Relación de los procesos de alto impacto que se encuentran en seguimiento.</t>
  </si>
  <si>
    <t>Abogado de representaciónj</t>
  </si>
  <si>
    <t>Grupo SIPROJ</t>
  </si>
  <si>
    <t>No inactivación de usuarios y claves luego del retiro de funcionarios. Uso no autorizado de accesos no asignados o suplantación de identidad. Ausencia de sistemas de información, que pueden facilitar el acceso a información y su posible manipulación o adulteración</t>
  </si>
  <si>
    <t>Reporte inoportuno del retiro de los servidores..</t>
  </si>
  <si>
    <t>El responsable del seguimiento a la implementación del modelo de seguridad y privacidad de la información en la SJD, de manera semestral, verificará las políticas de control de acceso a redes, sistemas de información y servicios de red, presentando un informe al jefe de la Oficina de Tecnología, el cual debe contener el análisis de los reportes del acceso de los usuarios a los diferentes sistemas de información de la entidad, mediante el seguimiento a los perfiles asignados a los usuarios de los servicios de tecnología y a los sistemas de información, identificando las posibles inconsistencias o alertas en el uso indebido de los sistemas.</t>
  </si>
  <si>
    <t>El responsable de las actividades de los procedimientos de administración de usuarios y Gestion del acceso del proceso Gestion de TIC, de manera semestral, presenta un informe con el análisis de la implementación de los puntos de control de actividades contenidos en los procedimientos. Dicho informe debe contener el análisis de la auditoria del proceso y el registro de la evidencia del cumplimiento cabal del proceso y sus controles.</t>
  </si>
  <si>
    <t>Posibilidad de modificar o alterar información que va ser divulgada, por parte del servidor o contratista que ejerza la labor, con el fin de ocultar, manipular u omitir informacion relevante para beneficiar a un tercero.</t>
  </si>
  <si>
    <t xml:space="preserve">	
El profesional asignado, cada que vez que reciba una solicitud de divulgacion de informacion y/o generación de contenido, debe revisar, verificar y validar que los contenidos cumplan con los requisitos de forma y de fondo (contenido y diseño) para su publicación. En caso de encontrar inconsistencias en la información, se devuelve la solicitud con las observaciones pertienentes, para su corrección. Evidencia: Archivo de Excel con la relación de las publicaciones, su tipología y estado. Correos, reuniones y vistos buenos.</t>
  </si>
  <si>
    <t>Divulgar a través de piezas comunicacionales, la importancia de generar información con destino a los grupos de interés, basada en evidencia que asegure su veracidad. Periodo ejecución: abril, julio, octubre</t>
  </si>
  <si>
    <t>Si</t>
  </si>
  <si>
    <t>No</t>
  </si>
  <si>
    <t>No aplica</t>
  </si>
  <si>
    <t xml:space="preserve">VERSIÓN FT: </t>
  </si>
  <si>
    <t>Durante el periodo de monitoreo la Directora Distrital de Asuntos Disciplinarios llevó a cabo la revisión de las decisiones proferidas y como resultado se cuenta con la Base de datos de autos generados en el periodo en las cuales se relacionan los procesos aprobados por la Directora, en cumplimiento de los parámetros legales establecidos. Igualmente se evidencia el cumplimiento del 100% del plan de manejo del riesgo</t>
  </si>
  <si>
    <t xml:space="preserve">	
La Directora distrital de politica juridica, realiza revisión y verificación de cada una de las respuestas a las vigencias normativas recibidas, dejando trazabilidad de su firma en cada oficio y radicación en el sistema SIGA. se adjunta listado con los numeros de radicado en el sistema.</t>
  </si>
  <si>
    <t xml:space="preserve">	
Se realizó la verificación a las solicitudes de los certificados de inspección, vigilancia y control con el fin de verificar los tiempos de elaboración de los mismos.</t>
  </si>
  <si>
    <t>Durante el periodo objeto de reporte, el control del riesgo denominado Posibilidad de aceptación de dádivas, comisiones o cualquier otro beneficio por parte de servidores o colaboradores de la dependencia, así como de ceder ante la presión indebida de terceros para desconocer el marco normativo aplicable en la revisión de proyectos normativos evidenció un nivel de efectividad adecuado, en la medida en que se gestionó de manera sistemática mediante la matriz de seguimiento y la expedición de los memorandos de legalidad. Estos instrumentos permitieron asegurar la trazabilidad de las actuaciones, fortalecer los controles internos sobre los procesos de revisión normativa y garantizar que las decisiones adoptadas se soportaran exclusivamente en criterios técnicos y jurídicos, reduciendo de forma significativa la exposición institucional a riesgos de integridad, interferencias indebidas y eventuales afectaciones reputacionales.</t>
  </si>
  <si>
    <t>se solicito al contratista el formato de compromiso anticorrupción diligenciado (2311600FT422), se adjunta matriz con los link de secop donde se puede evidenciar el documento diligenciado.</t>
  </si>
  <si>
    <t>se valida de la información financiera del tercero a pagar mediante la comparación de los documentos soportes con la información contenida en el formato 2311400FT197 Informe Financiero de persona natural, dejando como evidencia el archivo de Excel denominado Control de Pagos</t>
  </si>
  <si>
    <t>Se realizo la verificación de los informes de supervisión haciendo uso del formato de seguimiento contractual con el cual verificará el cumplimiento de las obligaciones contractuales y la publicidad de la misma en SECOP, dejando como evidencia el formato de seguimiento contractual.</t>
  </si>
  <si>
    <t>Realizar una Sesibilización sobre los deberes y obligaciones de los supervisores en la verificación de los informes y sus evidencias</t>
  </si>
  <si>
    <t>( Número de Supervisiores Sesibilizados / Número de Suprevisores de la SJD)x100</t>
  </si>
  <si>
    <t>El profesional universitario cada vez que se presente una liquidación efectúa la validación de la información financiera del tercero a pagar mediante la comparación de los documentos soportes con la información contenida en el formato 2311400-FT-197 Informe Financiero de persona natural, dejando como evidencia el archivo de Excel denominado Control de Pagos</t>
  </si>
  <si>
    <t>El supervisor del contrato mensualmente realizará la verificación de los informes de supervisión haciendo uso del formato de seguimiento contractual con el cual verificará el cumplimiento de las obligaciones contractuales y la publicidad de la misma en SECOP, dejando como evidencia el formato de seguimiento contractual.</t>
  </si>
  <si>
    <t>Profesional Gestión Financiera</t>
  </si>
  <si>
    <t>Supervisor de Contrato</t>
  </si>
  <si>
    <t>Actos de corrupción administrativa en el ejercicio de la supervisión: Tienen un impacto negativo significativo en la integridad y la eficiencia, lo que puede llevar a una pérdida de la confianza pública. Daño a la reputación y credibilidad de la entidad: La falta de interés y apropiación de la integridad pueden ocasionar el traumatismo de las actividades de supervisión y la confianza en la respaldo jurídico que desarrolla la administación. Inicio de procesos disciplinarios, fiscales y penales: La falta de idoneidad puede ocasionar el incumplimiento de las funciones y el riesgo del inicio de procesos. Desviación de recursos: Puede tener un impacto significativo en términos financieros, de tiempo, reputación y calidad de los servicios. Incumplimiento de objetivos institucionales: Al no tener claras las directrices de cumplimiento.</t>
  </si>
  <si>
    <t>Posibilidad de incumplir las orientaciones, lineamientos y procedimientos en el ejercicio de la supervisión, que den lugar a hallazgos e investigaciones.</t>
  </si>
  <si>
    <t xml:space="preserve"> El técnico operativo asignado al proceso de atención a la Ciudadanía, una vez activado un usuario para ingresar al Sistema Distrital para la Gestión de Peticiones Ciudadanas Bogotá te Escucha hizo entrega al colaborador el Acuerdo de Confidencialidad y no divulgación de información. Una vez recibido el mismo, gestionó ante la DGC el archivo en la historia laboral o el expediente contractual correspondiente.</t>
  </si>
  <si>
    <t>El técnico operativo asignado al proceso de atención a la Ciudadanía, atendió las solicitudes de activación e inactivación de usuarios del Sistema Distrital para la Gestión de Peticiones Ciudadanas. El listado de gestores del sistema de Bogotá te Escucha se encuentra actualizado</t>
  </si>
  <si>
    <t>En concordancia con el Plan Anual de Auditorías 2025, durante el tercer cuatrimestre de la presente vigencia, se adelantaron 7 Auditorías, 3 Informes de Ley y 9 Seguimientos. En este sentido, el jefe de la Oficina de Control Interno, verificó la consistencia, frente a los papeles de trabajo y aprobó los resultados de cadfa ejercicio, dejando las aclaraciones, en caso de que fuera necesario, a travésde correo electrónico, enviado al respectivo auditor.  
Como evidencia, se dejó el registro de la firma, como aprobación del informe final: 
Auditorías: 1 Proceso Gestión Contractual, 2 Gestión Financiera y Contable, 3 Sistema de Gestión,  Seguridad y Salud en el Trabajo SGSST, 4 Transparencia, acceso a la información pública y accesibilidad  web  NTC 5854, 5 Modelo de Seguridad y Privacidad de la Información - ISO 27001, 6 Protección de datos personales y 7 Proceso Gestión del Gestión del Talento Humano
Informes de Ley: 1 Programa de Transparencia y Ética Pública 2025, 2 Informe de austeridad en el gasto público y 3 Informe semestral de seguimiento a los instrumentos técnicos y administrativos que hacen parte del SCI.
Seguimientos: 1 Seguimiento integral metas del Plan de Desarrollo Distrital y proyectos de inversión, 2 Seguimiento planes de mejoramiento producto de auditorias internas, 3 Seguimiento a la Gestión del riesgo y evaluación de la política de administración del riesgo, 4 Seguimiento a la Gestión de riesgos de corrupción, SARLAFT y cumplimiento normativo, 5 Seguimiento a planes de mejoramiento de la Contraloría, 6 Programa de Gestión Documental, 7 Seguimiento  estrategia de Participación ciudadana y Rendición de Cuentas, 8 Seguimiento - PETI y acciones LEGALBOG 2025 y 9 Seguimiento - acta de informe de gestión.</t>
  </si>
  <si>
    <t>Antes de iniciar las auditorías previstas para ser ejecutadas durante el tercer cuatrimestre de 2025, el jefe de la Oficina de Control Interno, convocó a los equipos de auditores e informó las directrices a seguir durante cada una de ellas, así como la definición de los roles a ejercer en cada ejercicio de auditoría y la socialización de los riesgos. 
Como evidencia, se adjuntan 7 actas de reunión, donde se designa al equipo auditor para realizar las siguientes auditoría internas: 1 Proceso Gestión Contractual, 2 Gestión Financiera y Contable, 3 Sistema de Gestión,  Seguridad y Salud en el Trabajo SGSST, 4 Transparencia, acceso a la información pública y accesibilidad  web  NTC 5854, 5 Modelo de Seguridad y Privacidad de la Información - ISO 27001, 6 Protección de datos personales y 7 Proceso Gestión del Gestión del Talento Humano.
Así mismo, se adjunta como evidencia la matriz de riesgos de Auiditorías internas – Formato 2310300-FT-233.</t>
  </si>
  <si>
    <t>Durante el período evaluado, y en cumplimiento de la acción definida para mitigar el riesgo de corrupción asociado a la vulneración de las claves del sistema, se realizó la solicitud formal de administración de usuarios y roles del sistema BOGDATA ante la Secretaría Distrital de Hacienda.
Como soporte de la actividad ejecutada, se adjunta la comunicación remitida y el documento denominado “Formato para solicitar la administración de usuarios y de roles”, mediante el cual se gestionó la asignación y control de accesos durante el último cuatrimestre.</t>
  </si>
  <si>
    <t>Se informa que durante el cuatrimestre comprendido entre los meses de septiembre, octubre, noviembre y diciembre de 2025, únicamente se registraron préstamos en el mes de noviembre y el cua no supero el tiempo estipulado
Para efectos de verificación y control, se adjunta la planilla correspondiente al mes de noviembre, así como los reportes de los meses de septiembre, octubre y diciembre, en los cuales se evidencia que no se realizaron préstamos en dichos periodos</t>
  </si>
  <si>
    <t>Se informa que durante el cuatrimestre comprendido entre los meses de septiembre, octubre, noviembre y diciembre de 2025, únicamente se registraron préstamos en el mes de noviembre.
Para efectos de verificación y control, se adjunta la planilla correspondiente al mes de noviembre, con la respectiva solicitud y el control y la planilla de control de préstamos de documentos.</t>
  </si>
  <si>
    <t>Respecto de los procesos de alto impacto, estos se relacionan en la matriz Procedimientos de alto impacto, en cuyos campos contiene la información que identifica los procesos de esta condición, resaltando los que indican el ultimo estado o actuación, la fecha de la misma y las respectivas anotaciones. En el mismo archivo se incluye una hoja que muestra información estadística extraída de la misma matriz.</t>
  </si>
  <si>
    <t>Se adjuntan 26 listas de asistencia a las capacitaciones solicitadas para usuarios nuevos del Sistema SIPROJ, en el periodo objeto de reporte.</t>
  </si>
  <si>
    <t>Se anexan los soportes que dan cuenta de la creación de usuarios a los funcionarios o contratistas que se les asigno usuario, una vez tomaron la respectiva capacitación en el manejo del sistema SIPROJ o de algún modulo en especial, en el periodo objeto de reporte.</t>
  </si>
  <si>
    <t>Procesos</t>
  </si>
  <si>
    <t>Baja cultura organizacional de los/as servidores para conocer los procesos, manuales y reglamentos
Falta de apropiación de la ética en lo público.
Disparidad de criterios frente a los soportes de cumplimiento de las actividades contractuales.</t>
  </si>
  <si>
    <t>Reiteradas observaciones frente a las labores de supervisión contractual.
Falta de rigurosidad en la presentación de informes por parte de los contratistas que generan reprocesos.</t>
  </si>
  <si>
    <t>Ejecución y administración de procesos</t>
  </si>
  <si>
    <t>Se realizó el respectivo arqueo a caja menor, sin encontrar ninguna evidencia de desvió de recursos. Se remite copia de los arqueos realizados en los meses de septiembre a diciembre 2025. (En el segundo cuatrimestre se presentó hasta agosto).</t>
  </si>
  <si>
    <t>Se realizó inventario trimestral de los meses de julio a diciembre de 2025.No se evidenció faltantes ni sobrantes. Se adjuntan actas. (en el segundo cuatrimestre se presentó hasta junio).</t>
  </si>
  <si>
    <t xml:space="preserve">	
El control descrito fue ejecutado y reportado durante el 2do cuatrimestre</t>
  </si>
  <si>
    <t>Se adelanta el informe mencionado por parte de la persona encargada</t>
  </si>
  <si>
    <t>Se realiza el seguimiento a los perfiles</t>
  </si>
  <si>
    <t xml:space="preserve">	
En el tercer cuatrimestre de 2024, se adelantaron las revisiones por parte de la Oficina Asesora de Planeación, a los informes del Plan Operativo Anual (gestión e inversión) remitidos por las distintas dependencias de la Entidad, para la consolidación de información y reportes en aplicativos distritales correspondientes. Como cuenta de ello, se tienen los correos electrónicos y memorandos electrónicos con las retroalimentaciones específicas a cada una de las dependencias. Se divulgó una pieza comunicacional con las pautas para la elaboración y presentación de informes de gestión y resultados, la cual fue socializada a través de la reunión del grupo gestor del mes de diciembre y a través del boletín interno de comunicaciones el día 26 de diciembre de 2025. Se puede acceder a la grabación de la reunión del grupo gestor a través del enlace: https:drive.google.comdriveu0folders1k3FeizDIGVCx3yYP8NKUGri9cOcOsiih. Los demás documentos se pueden observar en el siguiente enlace: https:drive.google.comdriveu0folders1Zmwt72poW3vnREytT9xggE6Yxv6cXcF</t>
  </si>
  <si>
    <t>Esta información se reportó en el periodo anterior.</t>
  </si>
  <si>
    <t>correo</t>
  </si>
  <si>
    <t>Correo</t>
  </si>
  <si>
    <t>Se realiza control y seguimiento a las solicitudes de comunicación, desde el inicio de su solicitud hasta la finalización de la publicación (se inicia en la verificación del look and feel), conjunto de elementos visuales y de tono que definen cómo se ve y cómo se percibe una campaña, asegurando coherencia e identidad en todos sus mensajes, hasta su publicación en los canales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</si>
</sst>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rgb="FFFF0000"/>
      <name val="Calibri"/>
      <family val="2"/>
      <scheme val="minor"/>
    </font>
    <font>
      <b/>
      <sz val="11"/>
      <color theme="1"/>
      <name val="Calibri"/>
      <family val="2"/>
      <scheme val="minor"/>
    </font>
    <font>
      <b/>
      <sz val="11"/>
      <color theme="3" tint="-0.499984740745262"/>
      <name val="Calibri"/>
      <family val="2"/>
      <scheme val="minor"/>
    </font>
    <font>
      <b/>
      <sz val="11"/>
      <color theme="4" tint="-0.249977111117893"/>
      <name val="Calibri"/>
      <family val="2"/>
      <scheme val="minor"/>
    </font>
    <font>
      <b/>
      <sz val="11"/>
      <color theme="4" tint="0.39997558519241921"/>
      <name val="Calibri"/>
      <family val="2"/>
      <scheme val="minor"/>
    </font>
    <font>
      <b/>
      <sz val="12"/>
      <color theme="1"/>
      <name val="Calibri"/>
      <family val="2"/>
      <scheme val="minor"/>
    </font>
    <font>
      <sz val="11"/>
      <color rgb="FF000000"/>
      <name val="Calibri"/>
      <family val="2"/>
      <scheme val="minor"/>
    </font>
    <font>
      <sz val="11"/>
      <name val="Calibri"/>
      <family val="2"/>
      <scheme val="minor"/>
    </font>
    <font>
      <sz val="10"/>
      <name val="Calibri"/>
      <family val="2"/>
      <scheme val="minor"/>
    </font>
    <font>
      <b/>
      <sz val="10"/>
      <name val="Calibri"/>
      <family val="2"/>
      <scheme val="minor"/>
    </font>
    <font>
      <b/>
      <i/>
      <sz val="11"/>
      <color theme="1"/>
      <name val="Calibri"/>
      <family val="2"/>
      <scheme val="minor"/>
    </font>
    <font>
      <sz val="9"/>
      <color indexed="81"/>
      <name val="Tahoma"/>
      <family val="2"/>
    </font>
    <font>
      <b/>
      <sz val="9"/>
      <color indexed="81"/>
      <name val="Tahoma"/>
      <family val="2"/>
    </font>
    <font>
      <sz val="11"/>
      <color theme="1"/>
      <name val="Candara"/>
      <family val="2"/>
    </font>
    <font>
      <b/>
      <sz val="28"/>
      <color theme="1"/>
      <name val="Candara"/>
      <family val="2"/>
    </font>
    <font>
      <b/>
      <sz val="11"/>
      <color theme="1"/>
      <name val="Candara"/>
      <family val="2"/>
    </font>
    <font>
      <b/>
      <sz val="16"/>
      <color theme="1"/>
      <name val="Candara"/>
      <family val="2"/>
    </font>
    <font>
      <sz val="12"/>
      <color rgb="FF333333"/>
      <name val="Candara"/>
      <family val="2"/>
    </font>
    <font>
      <b/>
      <sz val="12"/>
      <color theme="1"/>
      <name val="Candara"/>
      <family val="2"/>
    </font>
    <font>
      <sz val="12"/>
      <color theme="1"/>
      <name val="Candara"/>
      <family val="2"/>
    </font>
    <font>
      <sz val="16"/>
      <color theme="1"/>
      <name val="Candara"/>
      <family val="2"/>
    </font>
    <font>
      <b/>
      <sz val="14"/>
      <color theme="1"/>
      <name val="Candara"/>
      <family val="2"/>
    </font>
    <font>
      <sz val="12"/>
      <name val="Candara"/>
      <family val="2"/>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bgColor theme="9" tint="0.79998168889431442"/>
      </patternFill>
    </fill>
    <fill>
      <patternFill patternType="solid">
        <fgColor theme="6" tint="0.59999389629810485"/>
        <bgColor indexed="64"/>
      </patternFill>
    </fill>
    <fill>
      <patternFill patternType="solid">
        <fgColor rgb="FFFFFF00"/>
        <bgColor indexed="64"/>
      </patternFill>
    </fill>
    <fill>
      <patternFill patternType="solid">
        <fgColor rgb="FFFF9933"/>
        <bgColor indexed="64"/>
      </patternFill>
    </fill>
  </fills>
  <borders count="4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rgb="FF000000"/>
      </left>
      <right style="thin">
        <color rgb="FF000000"/>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rgb="FF000000"/>
      </left>
      <right/>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style="medium">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thin">
        <color indexed="64"/>
      </right>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rgb="FF000000"/>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s>
  <cellStyleXfs count="1">
    <xf numFmtId="0" fontId="0" fillId="0" borderId="0"/>
  </cellStyleXfs>
  <cellXfs count="175">
    <xf numFmtId="0" fontId="0" fillId="0" borderId="0" xfId="0"/>
    <xf numFmtId="0" fontId="0" fillId="0" borderId="0" xfId="0" applyAlignment="1">
      <alignment wrapText="1"/>
    </xf>
    <xf numFmtId="0" fontId="0" fillId="0" borderId="0" xfId="0" applyAlignment="1">
      <alignment horizontal="center" vertical="center" wrapText="1"/>
    </xf>
    <xf numFmtId="0" fontId="0" fillId="3" borderId="0" xfId="0" applyFill="1" applyAlignment="1">
      <alignment wrapText="1"/>
    </xf>
    <xf numFmtId="0" fontId="2"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3" borderId="0" xfId="0" applyFill="1" applyAlignment="1">
      <alignment vertical="center" wrapText="1"/>
    </xf>
    <xf numFmtId="0" fontId="0" fillId="0" borderId="0" xfId="0" applyAlignment="1">
      <alignment horizontal="left" wrapText="1"/>
    </xf>
    <xf numFmtId="0" fontId="0" fillId="0" borderId="0" xfId="0" applyAlignment="1">
      <alignment vertical="top" wrapText="1"/>
    </xf>
    <xf numFmtId="0" fontId="0" fillId="0" borderId="0" xfId="0" applyAlignment="1">
      <alignment horizontal="left" vertical="top" wrapText="1"/>
    </xf>
    <xf numFmtId="0" fontId="2" fillId="5" borderId="0" xfId="0" applyFont="1" applyFill="1" applyAlignment="1">
      <alignment horizontal="center" vertical="center" wrapText="1"/>
    </xf>
    <xf numFmtId="0" fontId="2" fillId="5" borderId="0" xfId="0" applyFont="1" applyFill="1" applyAlignment="1">
      <alignment horizontal="center" wrapText="1"/>
    </xf>
    <xf numFmtId="0" fontId="2" fillId="0" borderId="0" xfId="0" applyFont="1" applyAlignment="1">
      <alignment horizontal="left" vertical="center" wrapText="1"/>
    </xf>
    <xf numFmtId="0" fontId="0" fillId="0" borderId="0" xfId="0" applyAlignment="1">
      <alignment horizontal="right" vertical="center" wrapText="1"/>
    </xf>
    <xf numFmtId="0" fontId="3" fillId="0" borderId="0" xfId="0" applyFont="1" applyAlignment="1">
      <alignment wrapText="1"/>
    </xf>
    <xf numFmtId="0" fontId="4" fillId="0" borderId="0" xfId="0" applyFont="1" applyAlignment="1">
      <alignment wrapText="1"/>
    </xf>
    <xf numFmtId="0" fontId="5" fillId="0" borderId="0" xfId="0" applyFont="1" applyAlignment="1">
      <alignment wrapText="1"/>
    </xf>
    <xf numFmtId="0" fontId="0" fillId="6" borderId="0" xfId="0" applyFill="1" applyAlignment="1">
      <alignment vertical="center" wrapText="1"/>
    </xf>
    <xf numFmtId="0" fontId="1" fillId="0" borderId="0" xfId="0" applyFont="1" applyAlignment="1">
      <alignment wrapText="1"/>
    </xf>
    <xf numFmtId="0" fontId="6" fillId="5" borderId="0" xfId="0" applyFont="1" applyFill="1" applyAlignment="1">
      <alignment horizontal="right" wrapText="1"/>
    </xf>
    <xf numFmtId="0" fontId="6" fillId="5" borderId="0" xfId="0" applyFont="1" applyFill="1" applyAlignment="1">
      <alignment horizontal="center" vertical="center" wrapText="1"/>
    </xf>
    <xf numFmtId="0" fontId="2" fillId="0" borderId="0" xfId="0" applyFont="1" applyAlignment="1">
      <alignment wrapText="1"/>
    </xf>
    <xf numFmtId="0" fontId="0" fillId="0" borderId="0" xfId="0" applyAlignment="1">
      <alignment horizontal="right" wrapText="1"/>
    </xf>
    <xf numFmtId="0" fontId="10"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center" vertical="center" wrapText="1"/>
    </xf>
    <xf numFmtId="0" fontId="0" fillId="4" borderId="0" xfId="0" applyFill="1" applyAlignment="1">
      <alignment horizontal="left" vertical="center" wrapText="1"/>
    </xf>
    <xf numFmtId="0" fontId="7" fillId="0" borderId="0" xfId="0" applyFont="1" applyAlignment="1">
      <alignment wrapText="1"/>
    </xf>
    <xf numFmtId="0" fontId="8" fillId="0" borderId="0" xfId="0" applyFont="1" applyAlignment="1">
      <alignment wrapText="1"/>
    </xf>
    <xf numFmtId="0" fontId="9" fillId="0" borderId="0" xfId="0" applyFont="1" applyAlignment="1">
      <alignment vertical="center" wrapText="1"/>
    </xf>
    <xf numFmtId="0" fontId="8" fillId="0" borderId="0" xfId="0" applyFont="1" applyAlignment="1">
      <alignment vertical="center" wrapText="1"/>
    </xf>
    <xf numFmtId="0" fontId="2" fillId="5" borderId="0" xfId="0" applyFont="1" applyFill="1" applyAlignment="1">
      <alignment vertical="center" wrapText="1"/>
    </xf>
    <xf numFmtId="0" fontId="14" fillId="0" borderId="0" xfId="0" applyFont="1" applyAlignment="1">
      <alignment wrapText="1"/>
    </xf>
    <xf numFmtId="0" fontId="16" fillId="0" borderId="2" xfId="0" applyFont="1" applyBorder="1" applyAlignment="1">
      <alignment vertical="center" wrapText="1"/>
    </xf>
    <xf numFmtId="0" fontId="14" fillId="0" borderId="0" xfId="0" applyFont="1" applyAlignment="1">
      <alignment horizontal="center" vertical="center" wrapText="1"/>
    </xf>
    <xf numFmtId="0" fontId="16" fillId="2" borderId="2" xfId="0" applyFont="1" applyFill="1" applyBorder="1" applyAlignment="1">
      <alignment vertical="center" wrapText="1"/>
    </xf>
    <xf numFmtId="0" fontId="14" fillId="3" borderId="0" xfId="0" applyFont="1" applyFill="1" applyAlignment="1">
      <alignment wrapText="1"/>
    </xf>
    <xf numFmtId="0" fontId="16" fillId="0" borderId="3" xfId="0" applyFont="1" applyBorder="1" applyAlignment="1">
      <alignment vertical="center" wrapText="1"/>
    </xf>
    <xf numFmtId="0" fontId="16" fillId="3" borderId="0" xfId="0" applyFont="1" applyFill="1" applyAlignment="1">
      <alignment vertical="center" wrapText="1"/>
    </xf>
    <xf numFmtId="0" fontId="14" fillId="0" borderId="0" xfId="0" applyFont="1" applyAlignment="1">
      <alignment horizontal="center" wrapText="1"/>
    </xf>
    <xf numFmtId="0" fontId="14" fillId="0" borderId="0" xfId="0" applyFont="1" applyAlignment="1">
      <alignment horizontal="left" wrapText="1"/>
    </xf>
    <xf numFmtId="0" fontId="21" fillId="3" borderId="0" xfId="0" applyFont="1" applyFill="1" applyAlignment="1">
      <alignment wrapText="1"/>
    </xf>
    <xf numFmtId="0" fontId="21" fillId="0" borderId="0" xfId="0" applyFont="1" applyAlignment="1">
      <alignment wrapText="1"/>
    </xf>
    <xf numFmtId="0" fontId="17" fillId="2" borderId="24"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17" fillId="2" borderId="13" xfId="0" applyFont="1" applyFill="1" applyBorder="1" applyAlignment="1">
      <alignment horizontal="center" vertical="center" textRotation="90" wrapText="1"/>
    </xf>
    <xf numFmtId="0" fontId="17" fillId="2" borderId="14" xfId="0" applyFont="1" applyFill="1" applyBorder="1" applyAlignment="1">
      <alignment horizontal="center" vertical="center" wrapText="1"/>
    </xf>
    <xf numFmtId="0" fontId="17" fillId="0" borderId="0" xfId="0" applyFont="1" applyAlignment="1">
      <alignment vertical="center" wrapText="1"/>
    </xf>
    <xf numFmtId="0" fontId="20" fillId="3" borderId="2" xfId="0" applyFont="1" applyFill="1" applyBorder="1" applyAlignment="1" applyProtection="1">
      <alignment horizontal="center" vertical="center" wrapText="1"/>
      <protection locked="0"/>
    </xf>
    <xf numFmtId="14" fontId="20" fillId="0" borderId="2" xfId="0" applyNumberFormat="1" applyFont="1" applyBorder="1" applyAlignment="1">
      <alignment horizontal="center" vertical="center" wrapText="1"/>
    </xf>
    <xf numFmtId="0" fontId="20" fillId="3" borderId="12" xfId="0" applyFont="1" applyFill="1" applyBorder="1" applyAlignment="1" applyProtection="1">
      <alignment horizontal="center" vertical="center" wrapText="1"/>
      <protection locked="0"/>
    </xf>
    <xf numFmtId="0" fontId="20" fillId="0" borderId="2" xfId="0" applyFont="1" applyBorder="1" applyAlignment="1">
      <alignment wrapText="1"/>
    </xf>
    <xf numFmtId="0" fontId="20" fillId="0" borderId="12" xfId="0" applyFont="1" applyBorder="1" applyAlignment="1">
      <alignment wrapText="1"/>
    </xf>
    <xf numFmtId="0" fontId="19" fillId="0" borderId="2" xfId="0" applyFont="1" applyBorder="1" applyAlignment="1">
      <alignment horizontal="center" vertical="center" wrapText="1"/>
    </xf>
    <xf numFmtId="0" fontId="20" fillId="8" borderId="2" xfId="0" applyFont="1" applyFill="1" applyBorder="1" applyAlignment="1">
      <alignment horizontal="center" vertical="center" wrapText="1"/>
    </xf>
    <xf numFmtId="0" fontId="14" fillId="0" borderId="0" xfId="0" applyFont="1" applyAlignment="1">
      <alignment horizontal="left" vertical="center" wrapText="1"/>
    </xf>
    <xf numFmtId="0" fontId="20" fillId="3" borderId="2" xfId="0" applyFont="1" applyFill="1" applyBorder="1" applyAlignment="1" applyProtection="1">
      <alignment horizontal="left" vertical="center" wrapText="1"/>
      <protection locked="0"/>
    </xf>
    <xf numFmtId="0" fontId="20" fillId="0" borderId="2" xfId="0" applyFont="1" applyFill="1" applyBorder="1" applyAlignment="1" applyProtection="1">
      <alignment horizontal="center" vertical="center" wrapText="1"/>
      <protection locked="0"/>
    </xf>
    <xf numFmtId="0" fontId="17" fillId="2" borderId="26" xfId="0" applyFont="1" applyFill="1" applyBorder="1" applyAlignment="1">
      <alignment horizontal="center" vertical="center" wrapText="1"/>
    </xf>
    <xf numFmtId="0" fontId="17" fillId="2" borderId="26" xfId="0" applyFont="1" applyFill="1" applyBorder="1" applyAlignment="1">
      <alignment horizontal="left" vertical="center" wrapText="1"/>
    </xf>
    <xf numFmtId="0" fontId="17" fillId="2" borderId="13"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30"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22" fillId="0" borderId="2" xfId="0" applyFont="1" applyBorder="1" applyAlignment="1">
      <alignment horizontal="center" vertical="center" wrapText="1"/>
    </xf>
    <xf numFmtId="0" fontId="20" fillId="3" borderId="2" xfId="0" applyFont="1" applyFill="1" applyBorder="1" applyAlignment="1" applyProtection="1">
      <alignment horizontal="center" vertical="center" wrapText="1"/>
      <protection locked="0"/>
    </xf>
    <xf numFmtId="0" fontId="20" fillId="3" borderId="12" xfId="0" applyFont="1" applyFill="1" applyBorder="1" applyAlignment="1" applyProtection="1">
      <alignment horizontal="center" vertical="center" wrapText="1"/>
      <protection locked="0"/>
    </xf>
    <xf numFmtId="14" fontId="16" fillId="0" borderId="4" xfId="0" applyNumberFormat="1" applyFont="1" applyBorder="1" applyAlignment="1">
      <alignment horizontal="center" vertical="center" wrapText="1"/>
    </xf>
    <xf numFmtId="0" fontId="20" fillId="3" borderId="2" xfId="0" applyFont="1" applyFill="1" applyBorder="1" applyAlignment="1" applyProtection="1">
      <alignment horizontal="center" vertical="center" wrapText="1"/>
      <protection locked="0"/>
    </xf>
    <xf numFmtId="0" fontId="20" fillId="0" borderId="2" xfId="0" applyFont="1" applyBorder="1" applyAlignment="1">
      <alignment horizontal="center" vertical="center" wrapText="1"/>
    </xf>
    <xf numFmtId="0" fontId="20" fillId="0" borderId="2" xfId="0" applyFont="1" applyBorder="1" applyAlignment="1" applyProtection="1">
      <alignment horizontal="center" vertical="center" wrapText="1"/>
      <protection locked="0"/>
    </xf>
    <xf numFmtId="0" fontId="20" fillId="7" borderId="2" xfId="0" applyFont="1" applyFill="1" applyBorder="1" applyAlignment="1">
      <alignment horizontal="center" vertical="center" wrapText="1"/>
    </xf>
    <xf numFmtId="2" fontId="20" fillId="0" borderId="2" xfId="0" applyNumberFormat="1" applyFont="1" applyBorder="1" applyAlignment="1">
      <alignment horizontal="center" vertical="center" wrapText="1"/>
    </xf>
    <xf numFmtId="0" fontId="20" fillId="0" borderId="2" xfId="0" applyFont="1" applyFill="1" applyBorder="1" applyAlignment="1">
      <alignment horizontal="center" vertical="center" wrapText="1"/>
    </xf>
    <xf numFmtId="14" fontId="20" fillId="3" borderId="2" xfId="0" applyNumberFormat="1" applyFont="1" applyFill="1" applyBorder="1" applyAlignment="1" applyProtection="1">
      <alignment horizontal="center" vertical="center" wrapText="1"/>
      <protection locked="0"/>
    </xf>
    <xf numFmtId="0" fontId="20" fillId="3" borderId="2" xfId="0" applyFont="1" applyFill="1" applyBorder="1" applyAlignment="1">
      <alignment horizontal="center" vertical="center" wrapText="1"/>
    </xf>
    <xf numFmtId="14" fontId="20" fillId="3" borderId="2" xfId="0" applyNumberFormat="1" applyFont="1" applyFill="1" applyBorder="1" applyAlignment="1">
      <alignment horizontal="center" vertical="center" wrapText="1"/>
    </xf>
    <xf numFmtId="0" fontId="23" fillId="3" borderId="2" xfId="0" applyFont="1" applyFill="1" applyBorder="1" applyAlignment="1">
      <alignment horizontal="center" vertical="center" wrapText="1"/>
    </xf>
    <xf numFmtId="2" fontId="20" fillId="0" borderId="2" xfId="0" applyNumberFormat="1" applyFont="1" applyBorder="1" applyAlignment="1" applyProtection="1">
      <alignment horizontal="center" vertical="center" wrapText="1"/>
      <protection locked="0"/>
    </xf>
    <xf numFmtId="0" fontId="23" fillId="3" borderId="2" xfId="0" applyFont="1" applyFill="1" applyBorder="1" applyAlignment="1" applyProtection="1">
      <alignment horizontal="center" vertical="center" wrapText="1"/>
      <protection locked="0"/>
    </xf>
    <xf numFmtId="14" fontId="23" fillId="3" borderId="2" xfId="0" applyNumberFormat="1" applyFont="1" applyFill="1" applyBorder="1" applyAlignment="1" applyProtection="1">
      <alignment horizontal="center" vertical="center" wrapText="1"/>
      <protection locked="0"/>
    </xf>
    <xf numFmtId="0" fontId="23" fillId="3" borderId="2" xfId="0" applyFont="1" applyFill="1" applyBorder="1" applyAlignment="1" applyProtection="1">
      <alignment horizontal="left" vertical="center" wrapText="1"/>
      <protection locked="0"/>
    </xf>
    <xf numFmtId="0" fontId="20" fillId="3" borderId="2" xfId="0" applyFont="1" applyFill="1" applyBorder="1" applyAlignment="1">
      <alignment horizontal="left" vertical="center" wrapText="1"/>
    </xf>
    <xf numFmtId="0" fontId="20" fillId="9" borderId="2" xfId="0" applyFont="1" applyFill="1" applyBorder="1" applyAlignment="1">
      <alignment horizontal="center" vertical="center" wrapText="1"/>
    </xf>
    <xf numFmtId="0" fontId="20" fillId="0" borderId="2" xfId="0" applyFont="1" applyBorder="1" applyAlignment="1" applyProtection="1">
      <alignment horizontal="left" vertical="center" wrapText="1"/>
      <protection locked="0"/>
    </xf>
    <xf numFmtId="0" fontId="23" fillId="3" borderId="2" xfId="0" applyFont="1" applyFill="1" applyBorder="1" applyAlignment="1">
      <alignment horizontal="left" vertical="center" wrapText="1"/>
    </xf>
    <xf numFmtId="0" fontId="18" fillId="0" borderId="2" xfId="0" applyFont="1" applyBorder="1" applyAlignment="1">
      <alignment horizontal="center" vertical="center" wrapText="1"/>
    </xf>
    <xf numFmtId="0" fontId="17" fillId="4" borderId="2" xfId="0" applyFont="1" applyFill="1" applyBorder="1" applyAlignment="1" applyProtection="1">
      <alignment horizontal="center" vertical="center" wrapText="1"/>
      <protection locked="0"/>
    </xf>
    <xf numFmtId="0" fontId="18" fillId="0" borderId="2" xfId="0" applyFont="1" applyBorder="1" applyAlignment="1">
      <alignment horizontal="left" vertical="center" wrapText="1"/>
    </xf>
    <xf numFmtId="0" fontId="20" fillId="0" borderId="2" xfId="0" applyFont="1" applyBorder="1" applyAlignment="1">
      <alignment horizontal="left" vertical="center" wrapText="1"/>
    </xf>
    <xf numFmtId="0" fontId="20" fillId="0" borderId="2" xfId="0" applyFont="1" applyFill="1" applyBorder="1" applyAlignment="1">
      <alignment horizontal="left" vertical="center" wrapText="1"/>
    </xf>
    <xf numFmtId="0" fontId="20" fillId="0" borderId="2" xfId="0" applyFont="1" applyFill="1" applyBorder="1" applyAlignment="1" applyProtection="1">
      <alignment horizontal="center" vertical="center" wrapText="1"/>
      <protection locked="0"/>
    </xf>
    <xf numFmtId="0" fontId="20" fillId="3" borderId="2" xfId="0" applyFont="1" applyFill="1" applyBorder="1" applyAlignment="1" applyProtection="1">
      <alignment horizontal="center" vertical="center" wrapText="1"/>
      <protection locked="0"/>
    </xf>
    <xf numFmtId="0" fontId="17" fillId="4" borderId="2" xfId="0" applyFont="1" applyFill="1" applyBorder="1" applyAlignment="1" applyProtection="1">
      <alignment horizontal="center" vertical="center" wrapText="1"/>
      <protection locked="0"/>
    </xf>
    <xf numFmtId="0" fontId="23" fillId="3" borderId="2" xfId="0" applyFont="1" applyFill="1" applyBorder="1" applyAlignment="1" applyProtection="1">
      <alignment horizontal="center" vertical="center" wrapText="1"/>
      <protection locked="0"/>
    </xf>
    <xf numFmtId="14" fontId="23" fillId="3" borderId="2" xfId="0" applyNumberFormat="1" applyFont="1" applyFill="1" applyBorder="1" applyAlignment="1" applyProtection="1">
      <alignment horizontal="center" vertical="center" wrapText="1"/>
      <protection locked="0"/>
    </xf>
    <xf numFmtId="0" fontId="20" fillId="0" borderId="2" xfId="0" applyFont="1" applyBorder="1" applyAlignment="1">
      <alignment horizontal="center" vertical="center" wrapText="1"/>
    </xf>
    <xf numFmtId="2" fontId="20" fillId="0" borderId="2" xfId="0" applyNumberFormat="1"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20" fillId="7" borderId="2" xfId="0" applyFont="1" applyFill="1" applyBorder="1" applyAlignment="1">
      <alignment horizontal="center" vertical="center" wrapText="1"/>
    </xf>
    <xf numFmtId="2" fontId="20" fillId="0" borderId="2" xfId="0" applyNumberFormat="1" applyFont="1" applyBorder="1" applyAlignment="1">
      <alignment horizontal="center" vertical="center" wrapText="1"/>
    </xf>
    <xf numFmtId="0" fontId="20" fillId="0" borderId="2" xfId="0" applyFont="1" applyBorder="1" applyAlignment="1">
      <alignment horizontal="left" vertical="center" wrapText="1"/>
    </xf>
    <xf numFmtId="0" fontId="20" fillId="0" borderId="2" xfId="0" applyFont="1" applyFill="1" applyBorder="1" applyAlignment="1">
      <alignment horizontal="center" vertical="center" wrapText="1"/>
    </xf>
    <xf numFmtId="14" fontId="20" fillId="3" borderId="2" xfId="0" applyNumberFormat="1" applyFont="1" applyFill="1" applyBorder="1" applyAlignment="1" applyProtection="1">
      <alignment horizontal="center" vertical="center" wrapText="1"/>
      <protection locked="0"/>
    </xf>
    <xf numFmtId="0" fontId="20" fillId="3" borderId="2" xfId="0" applyFont="1" applyFill="1" applyBorder="1" applyAlignment="1">
      <alignment horizontal="center" vertical="center" wrapText="1"/>
    </xf>
    <xf numFmtId="14" fontId="20" fillId="3" borderId="2" xfId="0" applyNumberFormat="1" applyFont="1" applyFill="1" applyBorder="1" applyAlignment="1">
      <alignment horizontal="center" vertical="center" wrapText="1"/>
    </xf>
    <xf numFmtId="0" fontId="23" fillId="3" borderId="2" xfId="0" applyFont="1" applyFill="1" applyBorder="1" applyAlignment="1">
      <alignment horizontal="center" vertical="center" wrapText="1"/>
    </xf>
    <xf numFmtId="0" fontId="20" fillId="3" borderId="12" xfId="0" applyFont="1" applyFill="1" applyBorder="1" applyAlignment="1" applyProtection="1">
      <alignment horizontal="center" vertical="center" wrapText="1"/>
      <protection locked="0"/>
    </xf>
    <xf numFmtId="0" fontId="18" fillId="0" borderId="2" xfId="0" applyFont="1" applyBorder="1" applyAlignment="1">
      <alignment horizontal="center" vertical="center" wrapText="1"/>
    </xf>
    <xf numFmtId="0" fontId="20" fillId="3" borderId="6" xfId="0" applyFont="1" applyFill="1" applyBorder="1" applyAlignment="1" applyProtection="1">
      <alignment horizontal="center" vertical="center" wrapText="1"/>
      <protection locked="0"/>
    </xf>
    <xf numFmtId="0" fontId="20" fillId="3" borderId="9" xfId="0" applyFont="1" applyFill="1" applyBorder="1" applyAlignment="1" applyProtection="1">
      <alignment horizontal="center" vertical="center" wrapText="1"/>
      <protection locked="0"/>
    </xf>
    <xf numFmtId="0" fontId="17" fillId="2" borderId="10"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6"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7" fillId="2" borderId="34"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35"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4" fillId="0" borderId="0" xfId="0" applyFont="1" applyAlignment="1">
      <alignment horizontal="center" wrapText="1"/>
    </xf>
    <xf numFmtId="0" fontId="14" fillId="0" borderId="1" xfId="0" applyFont="1" applyBorder="1" applyAlignment="1">
      <alignment horizontal="center" wrapText="1"/>
    </xf>
    <xf numFmtId="0" fontId="15" fillId="0" borderId="2" xfId="0" applyFont="1" applyBorder="1" applyAlignment="1">
      <alignment horizontal="left" vertical="center" wrapText="1"/>
    </xf>
    <xf numFmtId="0" fontId="17" fillId="2" borderId="43" xfId="0" applyFont="1" applyFill="1" applyBorder="1" applyAlignment="1">
      <alignment horizontal="center" vertical="center" wrapText="1"/>
    </xf>
    <xf numFmtId="0" fontId="17" fillId="2" borderId="44"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40"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17" fillId="2" borderId="42" xfId="0" applyFont="1" applyFill="1" applyBorder="1" applyAlignment="1">
      <alignment horizontal="center" vertical="center" wrapText="1"/>
    </xf>
    <xf numFmtId="0" fontId="23" fillId="3" borderId="2" xfId="0" applyFont="1" applyFill="1" applyBorder="1" applyAlignment="1" applyProtection="1">
      <alignment horizontal="left" vertical="center" wrapText="1"/>
      <protection locked="0"/>
    </xf>
    <xf numFmtId="0" fontId="17" fillId="4" borderId="2" xfId="0" applyFont="1" applyFill="1" applyBorder="1" applyAlignment="1">
      <alignment horizontal="center" vertical="center" wrapText="1"/>
    </xf>
    <xf numFmtId="0" fontId="20" fillId="3" borderId="2" xfId="0" applyFont="1" applyFill="1" applyBorder="1" applyAlignment="1">
      <alignment horizontal="justify" vertical="center" wrapText="1"/>
    </xf>
    <xf numFmtId="0" fontId="19" fillId="3" borderId="2" xfId="0" applyFont="1" applyFill="1" applyBorder="1" applyAlignment="1">
      <alignment horizontal="center" vertical="center" wrapText="1"/>
    </xf>
    <xf numFmtId="2" fontId="19" fillId="0" borderId="2" xfId="0" applyNumberFormat="1" applyFont="1" applyBorder="1" applyAlignment="1">
      <alignment horizontal="center" vertical="center" wrapText="1"/>
    </xf>
    <xf numFmtId="0" fontId="20" fillId="3" borderId="2" xfId="0" applyFont="1" applyFill="1" applyBorder="1" applyAlignment="1">
      <alignment horizontal="left" vertical="center" wrapText="1"/>
    </xf>
    <xf numFmtId="0" fontId="20" fillId="9" borderId="2" xfId="0" applyFont="1" applyFill="1" applyBorder="1" applyAlignment="1">
      <alignment horizontal="center" vertical="center" wrapText="1"/>
    </xf>
    <xf numFmtId="0" fontId="20" fillId="0" borderId="2" xfId="0" applyFont="1" applyBorder="1" applyAlignment="1" applyProtection="1">
      <alignment horizontal="left" vertical="center" wrapText="1"/>
      <protection locked="0"/>
    </xf>
    <xf numFmtId="0" fontId="20" fillId="3" borderId="2" xfId="0" quotePrefix="1" applyFont="1" applyFill="1" applyBorder="1" applyAlignment="1" applyProtection="1">
      <alignment horizontal="center" vertical="center" wrapText="1"/>
      <protection locked="0"/>
    </xf>
    <xf numFmtId="2" fontId="20" fillId="3" borderId="2" xfId="0" applyNumberFormat="1" applyFont="1" applyFill="1" applyBorder="1" applyAlignment="1">
      <alignment horizontal="center" vertical="center" wrapText="1"/>
    </xf>
    <xf numFmtId="0" fontId="18" fillId="0" borderId="2" xfId="0" applyFont="1" applyBorder="1" applyAlignment="1">
      <alignment horizontal="left" vertical="center" wrapText="1"/>
    </xf>
    <xf numFmtId="0" fontId="14" fillId="0" borderId="45" xfId="0" applyFont="1" applyBorder="1" applyAlignment="1">
      <alignment horizontal="center" vertical="center" wrapText="1"/>
    </xf>
    <xf numFmtId="0" fontId="20" fillId="0" borderId="12" xfId="0" applyFont="1" applyBorder="1" applyAlignment="1">
      <alignment horizontal="center" wrapText="1"/>
    </xf>
    <xf numFmtId="0" fontId="20" fillId="0" borderId="28" xfId="0" applyFont="1" applyBorder="1" applyAlignment="1">
      <alignment horizontal="center" wrapText="1"/>
    </xf>
    <xf numFmtId="0" fontId="20" fillId="0" borderId="2" xfId="0" applyFont="1" applyBorder="1" applyAlignment="1">
      <alignment horizontal="center" wrapText="1"/>
    </xf>
    <xf numFmtId="0" fontId="20" fillId="0" borderId="27" xfId="0" applyFont="1" applyBorder="1" applyAlignment="1">
      <alignment horizontal="center" wrapText="1"/>
    </xf>
    <xf numFmtId="0" fontId="20" fillId="0" borderId="2" xfId="0" applyFont="1" applyFill="1" applyBorder="1" applyAlignment="1">
      <alignment horizontal="left" vertical="center" wrapText="1"/>
    </xf>
    <xf numFmtId="0" fontId="2" fillId="5" borderId="2" xfId="0" applyFont="1" applyFill="1" applyBorder="1" applyAlignment="1">
      <alignment horizontal="center" vertical="center" wrapText="1"/>
    </xf>
    <xf numFmtId="0" fontId="1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left" vertical="center" wrapText="1"/>
    </xf>
    <xf numFmtId="0" fontId="2" fillId="5" borderId="0" xfId="0" applyFont="1" applyFill="1" applyAlignment="1">
      <alignment horizontal="center" vertical="center" wrapText="1"/>
    </xf>
    <xf numFmtId="0" fontId="0" fillId="0" borderId="0" xfId="0" applyAlignment="1">
      <alignment horizontal="center" vertical="center" wrapText="1"/>
    </xf>
    <xf numFmtId="0" fontId="10" fillId="5" borderId="0" xfId="0" applyFont="1" applyFill="1" applyAlignment="1">
      <alignment horizontal="center" vertical="center" wrapText="1"/>
    </xf>
    <xf numFmtId="17" fontId="14" fillId="0" borderId="3" xfId="0" applyNumberFormat="1" applyFont="1" applyBorder="1" applyAlignment="1">
      <alignment horizontal="center" vertical="center" wrapText="1"/>
    </xf>
  </cellXfs>
  <cellStyles count="1">
    <cellStyle name="Normal" xfId="0" builtinId="0"/>
  </cellStyles>
  <dxfs count="84">
    <dxf>
      <fill>
        <patternFill>
          <bgColor rgb="FFFF0000"/>
        </patternFill>
      </fill>
    </dxf>
    <dxf>
      <fill>
        <patternFill>
          <bgColor rgb="FFFF99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99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99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99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99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99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FF0000"/>
        </patternFill>
      </fill>
    </dxf>
    <dxf>
      <fill>
        <patternFill>
          <bgColor rgb="FF92D050"/>
        </patternFill>
      </fill>
    </dxf>
    <dxf>
      <fill>
        <patternFill>
          <bgColor rgb="FFFFFF00"/>
        </patternFill>
      </fill>
    </dxf>
    <dxf>
      <fill>
        <patternFill>
          <bgColor rgb="FFFF9900"/>
        </patternFill>
      </fill>
    </dxf>
    <dxf>
      <fill>
        <patternFill>
          <bgColor rgb="FFFF0000"/>
        </patternFill>
      </fill>
    </dxf>
    <dxf>
      <fill>
        <patternFill>
          <bgColor rgb="FF92D050"/>
        </patternFill>
      </fill>
    </dxf>
    <dxf>
      <fill>
        <patternFill>
          <bgColor rgb="FFFFFF00"/>
        </patternFill>
      </fill>
    </dxf>
    <dxf>
      <fill>
        <patternFill>
          <bgColor rgb="FFFF9900"/>
        </patternFill>
      </fill>
    </dxf>
    <dxf>
      <fill>
        <patternFill>
          <bgColor rgb="FFFF0000"/>
        </patternFill>
      </fill>
    </dxf>
    <dxf>
      <fill>
        <patternFill>
          <bgColor rgb="FF92D050"/>
        </patternFill>
      </fill>
    </dxf>
    <dxf>
      <fill>
        <patternFill>
          <bgColor rgb="FFFFFF00"/>
        </patternFill>
      </fill>
    </dxf>
    <dxf>
      <fill>
        <patternFill>
          <bgColor rgb="FFFF9900"/>
        </patternFill>
      </fill>
    </dxf>
    <dxf>
      <fill>
        <patternFill>
          <bgColor rgb="FFFF0000"/>
        </patternFill>
      </fill>
    </dxf>
    <dxf>
      <fill>
        <patternFill>
          <bgColor rgb="FF92D050"/>
        </patternFill>
      </fill>
    </dxf>
    <dxf>
      <fill>
        <patternFill>
          <bgColor rgb="FFFFFF00"/>
        </patternFill>
      </fill>
    </dxf>
    <dxf>
      <fill>
        <patternFill>
          <bgColor rgb="FFFF9900"/>
        </patternFill>
      </fill>
    </dxf>
    <dxf>
      <fill>
        <patternFill>
          <bgColor rgb="FFFF0000"/>
        </patternFill>
      </fill>
    </dxf>
    <dxf>
      <fill>
        <patternFill>
          <bgColor rgb="FF92D050"/>
        </patternFill>
      </fill>
    </dxf>
    <dxf>
      <fill>
        <patternFill>
          <bgColor rgb="FFFFFF00"/>
        </patternFill>
      </fill>
    </dxf>
    <dxf>
      <fill>
        <patternFill>
          <bgColor rgb="FFFF9900"/>
        </patternFill>
      </fill>
    </dxf>
    <dxf>
      <fill>
        <patternFill>
          <bgColor rgb="FFFF0000"/>
        </patternFill>
      </fill>
    </dxf>
    <dxf>
      <font>
        <color rgb="FF9C0006"/>
      </font>
      <fill>
        <patternFill>
          <bgColor rgb="FFFFC7CE"/>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9C0006"/>
      </font>
      <fill>
        <patternFill>
          <bgColor rgb="FFFFC7CE"/>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s>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1411968</xdr:colOff>
      <xdr:row>0</xdr:row>
      <xdr:rowOff>122463</xdr:rowOff>
    </xdr:from>
    <xdr:to>
      <xdr:col>3</xdr:col>
      <xdr:colOff>919843</xdr:colOff>
      <xdr:row>8</xdr:row>
      <xdr:rowOff>248291</xdr:rowOff>
    </xdr:to>
    <xdr:pic>
      <xdr:nvPicPr>
        <xdr:cNvPr id="2" name="Imagen 2">
          <a:extLst>
            <a:ext uri="{FF2B5EF4-FFF2-40B4-BE49-F238E27FC236}">
              <a16:creationId xmlns:a16="http://schemas.microsoft.com/office/drawing/2014/main" id="{B27BD322-CBF3-47F0-A527-D308D2E32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1968" y="122463"/>
          <a:ext cx="7844155" cy="1893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jemp/Downloads/ANX-2024-12214_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jemp/Downloads/ANX-2024-12230_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ejemp/Downloads/ANX-2024-12353_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jemp/Downloads/ANX-2024-12602_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ejemp/Downloads/Mapa%20de%20Riesgos%20de%20Corrupci&#243;n_V4%2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ejemp/Downloads/ANX-2025-21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corrupción"/>
      <sheetName val="Parametrización"/>
    </sheetNames>
    <sheetDataSet>
      <sheetData sheetId="0"/>
      <sheetData sheetId="1">
        <row r="36">
          <cell r="B36" t="str">
            <v>RARMOD</v>
          </cell>
          <cell r="C36" t="str">
            <v>MODERADA</v>
          </cell>
        </row>
        <row r="37">
          <cell r="B37" t="str">
            <v>RARMAY</v>
          </cell>
          <cell r="C37" t="str">
            <v>ALTA</v>
          </cell>
          <cell r="U37" t="str">
            <v>FUERTEFUERTE</v>
          </cell>
          <cell r="V37" t="str">
            <v>FUERTE</v>
          </cell>
        </row>
        <row r="38">
          <cell r="B38" t="str">
            <v>RARCAT</v>
          </cell>
          <cell r="C38" t="str">
            <v>ALTA</v>
          </cell>
          <cell r="U38" t="str">
            <v>FUERTEMODERADO</v>
          </cell>
          <cell r="V38" t="str">
            <v>MODERADO</v>
          </cell>
        </row>
        <row r="39">
          <cell r="B39" t="str">
            <v>IMPMOD</v>
          </cell>
          <cell r="C39" t="str">
            <v>MODERADA</v>
          </cell>
          <cell r="U39" t="str">
            <v>FUERTEDEBIL</v>
          </cell>
          <cell r="V39" t="str">
            <v>DEBIL</v>
          </cell>
        </row>
        <row r="40">
          <cell r="B40" t="str">
            <v>IMPMAY</v>
          </cell>
          <cell r="C40" t="str">
            <v>ALTA</v>
          </cell>
          <cell r="U40" t="str">
            <v>MODERADOFUERTE</v>
          </cell>
          <cell r="V40" t="str">
            <v>MODERADO</v>
          </cell>
        </row>
        <row r="41">
          <cell r="B41" t="str">
            <v>IMPCAT</v>
          </cell>
          <cell r="C41" t="str">
            <v>EXTREMA</v>
          </cell>
          <cell r="U41" t="str">
            <v>MODERMODERADO</v>
          </cell>
          <cell r="V41" t="str">
            <v>MODERADO</v>
          </cell>
        </row>
        <row r="42">
          <cell r="B42" t="str">
            <v>POSMOD</v>
          </cell>
          <cell r="C42" t="str">
            <v>ALTA</v>
          </cell>
          <cell r="U42" t="str">
            <v>MODERADODEBIL</v>
          </cell>
          <cell r="V42" t="str">
            <v>DEBIL</v>
          </cell>
        </row>
        <row r="43">
          <cell r="B43" t="str">
            <v>POSMAY</v>
          </cell>
          <cell r="C43" t="str">
            <v>EXTREMA</v>
          </cell>
          <cell r="U43" t="str">
            <v>DEBILFUERTE</v>
          </cell>
          <cell r="V43" t="str">
            <v>DEBIL</v>
          </cell>
        </row>
        <row r="44">
          <cell r="B44" t="str">
            <v>POSCAT</v>
          </cell>
          <cell r="C44" t="str">
            <v>EXTREMA</v>
          </cell>
          <cell r="U44" t="str">
            <v>DEBILMODERADO</v>
          </cell>
          <cell r="V44" t="str">
            <v>MODERADO</v>
          </cell>
        </row>
        <row r="45">
          <cell r="B45" t="str">
            <v>PROMOD</v>
          </cell>
          <cell r="C45" t="str">
            <v>ALTA</v>
          </cell>
          <cell r="U45" t="str">
            <v>DEBILDEBIL</v>
          </cell>
          <cell r="V45" t="str">
            <v>DEBIL</v>
          </cell>
        </row>
        <row r="46">
          <cell r="B46" t="str">
            <v>PROMAY</v>
          </cell>
          <cell r="C46" t="str">
            <v>EXTREMA</v>
          </cell>
        </row>
        <row r="47">
          <cell r="B47" t="str">
            <v>PROCAT</v>
          </cell>
          <cell r="C47" t="str">
            <v>EXTREMA</v>
          </cell>
        </row>
        <row r="48">
          <cell r="B48" t="str">
            <v>CASMOD</v>
          </cell>
          <cell r="C48" t="str">
            <v>EXTREMA</v>
          </cell>
        </row>
        <row r="49">
          <cell r="B49" t="str">
            <v>CASMAY</v>
          </cell>
          <cell r="C49" t="str">
            <v>EXTREMA</v>
          </cell>
        </row>
        <row r="50">
          <cell r="B50" t="str">
            <v>CASCAT</v>
          </cell>
          <cell r="C50" t="str">
            <v>EXTREMA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corrupción"/>
      <sheetName val="Parametrización"/>
    </sheetNames>
    <sheetDataSet>
      <sheetData sheetId="0"/>
      <sheetData sheetId="1">
        <row r="36">
          <cell r="B36" t="str">
            <v>RARMOD</v>
          </cell>
          <cell r="C36" t="str">
            <v>MODERADA</v>
          </cell>
        </row>
        <row r="37">
          <cell r="B37" t="str">
            <v>RARMAY</v>
          </cell>
          <cell r="C37" t="str">
            <v>ALTA</v>
          </cell>
          <cell r="U37" t="str">
            <v>FUERTEFUERTE</v>
          </cell>
          <cell r="V37" t="str">
            <v>FUERTE</v>
          </cell>
        </row>
        <row r="38">
          <cell r="B38" t="str">
            <v>RARCAT</v>
          </cell>
          <cell r="C38" t="str">
            <v>ALTA</v>
          </cell>
          <cell r="U38" t="str">
            <v>FUERTEMODERADO</v>
          </cell>
          <cell r="V38" t="str">
            <v>MODERADO</v>
          </cell>
        </row>
        <row r="39">
          <cell r="B39" t="str">
            <v>IMPMOD</v>
          </cell>
          <cell r="C39" t="str">
            <v>MODERADA</v>
          </cell>
          <cell r="U39" t="str">
            <v>FUERTEDEBIL</v>
          </cell>
          <cell r="V39" t="str">
            <v>DEBIL</v>
          </cell>
        </row>
        <row r="40">
          <cell r="B40" t="str">
            <v>IMPMAY</v>
          </cell>
          <cell r="C40" t="str">
            <v>ALTA</v>
          </cell>
          <cell r="U40" t="str">
            <v>MODERADOFUERTE</v>
          </cell>
          <cell r="V40" t="str">
            <v>MODERADO</v>
          </cell>
        </row>
        <row r="41">
          <cell r="B41" t="str">
            <v>IMPCAT</v>
          </cell>
          <cell r="C41" t="str">
            <v>EXTREMA</v>
          </cell>
          <cell r="U41" t="str">
            <v>MODERMODERADO</v>
          </cell>
          <cell r="V41" t="str">
            <v>MODERADO</v>
          </cell>
        </row>
        <row r="42">
          <cell r="B42" t="str">
            <v>POSMOD</v>
          </cell>
          <cell r="C42" t="str">
            <v>ALTA</v>
          </cell>
          <cell r="U42" t="str">
            <v>MODERADODEBIL</v>
          </cell>
          <cell r="V42" t="str">
            <v>DEBIL</v>
          </cell>
        </row>
        <row r="43">
          <cell r="B43" t="str">
            <v>POSMAY</v>
          </cell>
          <cell r="C43" t="str">
            <v>EXTREMA</v>
          </cell>
          <cell r="U43" t="str">
            <v>DEBILFUERTE</v>
          </cell>
          <cell r="V43" t="str">
            <v>DEBIL</v>
          </cell>
        </row>
        <row r="44">
          <cell r="B44" t="str">
            <v>POSCAT</v>
          </cell>
          <cell r="C44" t="str">
            <v>EXTREMA</v>
          </cell>
          <cell r="U44" t="str">
            <v>DEBILMODERADO</v>
          </cell>
          <cell r="V44" t="str">
            <v>MODERADO</v>
          </cell>
        </row>
        <row r="45">
          <cell r="B45" t="str">
            <v>PROMOD</v>
          </cell>
          <cell r="C45" t="str">
            <v>ALTA</v>
          </cell>
          <cell r="U45" t="str">
            <v>DEBILDEBIL</v>
          </cell>
          <cell r="V45" t="str">
            <v>DEBIL</v>
          </cell>
        </row>
        <row r="46">
          <cell r="B46" t="str">
            <v>PROMAY</v>
          </cell>
          <cell r="C46" t="str">
            <v>EXTREMA</v>
          </cell>
        </row>
        <row r="47">
          <cell r="B47" t="str">
            <v>PROCAT</v>
          </cell>
          <cell r="C47" t="str">
            <v>EXTREMA</v>
          </cell>
        </row>
        <row r="48">
          <cell r="B48" t="str">
            <v>CASMOD</v>
          </cell>
          <cell r="C48" t="str">
            <v>EXTREMA</v>
          </cell>
        </row>
        <row r="49">
          <cell r="B49" t="str">
            <v>CASMAY</v>
          </cell>
          <cell r="C49" t="str">
            <v>EXTREMA</v>
          </cell>
        </row>
        <row r="50">
          <cell r="B50" t="str">
            <v>CASCAT</v>
          </cell>
          <cell r="C50" t="str">
            <v>EXTREMA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corrupción"/>
      <sheetName val="Parametrización"/>
    </sheetNames>
    <sheetDataSet>
      <sheetData sheetId="0"/>
      <sheetData sheetId="1">
        <row r="36">
          <cell r="B36" t="str">
            <v>RARMOD</v>
          </cell>
          <cell r="C36" t="str">
            <v>MODERADA</v>
          </cell>
        </row>
        <row r="37">
          <cell r="B37" t="str">
            <v>RARMAY</v>
          </cell>
          <cell r="C37" t="str">
            <v>ALTA</v>
          </cell>
          <cell r="U37" t="str">
            <v>FUERTEFUERTE</v>
          </cell>
          <cell r="V37" t="str">
            <v>FUERTE</v>
          </cell>
        </row>
        <row r="38">
          <cell r="B38" t="str">
            <v>RARCAT</v>
          </cell>
          <cell r="C38" t="str">
            <v>ALTA</v>
          </cell>
          <cell r="U38" t="str">
            <v>FUERTEMODERADO</v>
          </cell>
          <cell r="V38" t="str">
            <v>MODERADO</v>
          </cell>
        </row>
        <row r="39">
          <cell r="B39" t="str">
            <v>IMPMOD</v>
          </cell>
          <cell r="C39" t="str">
            <v>MODERADA</v>
          </cell>
          <cell r="U39" t="str">
            <v>FUERTEDEBIL</v>
          </cell>
          <cell r="V39" t="str">
            <v>DEBIL</v>
          </cell>
        </row>
        <row r="40">
          <cell r="B40" t="str">
            <v>IMPMAY</v>
          </cell>
          <cell r="C40" t="str">
            <v>ALTA</v>
          </cell>
          <cell r="U40" t="str">
            <v>MODERADOFUERTE</v>
          </cell>
          <cell r="V40" t="str">
            <v>MODERADO</v>
          </cell>
        </row>
        <row r="41">
          <cell r="B41" t="str">
            <v>IMPCAT</v>
          </cell>
          <cell r="C41" t="str">
            <v>EXTREMA</v>
          </cell>
          <cell r="U41" t="str">
            <v>MODERMODERADO</v>
          </cell>
          <cell r="V41" t="str">
            <v>MODERADO</v>
          </cell>
        </row>
        <row r="42">
          <cell r="B42" t="str">
            <v>POSMOD</v>
          </cell>
          <cell r="C42" t="str">
            <v>ALTA</v>
          </cell>
          <cell r="U42" t="str">
            <v>MODERADODEBIL</v>
          </cell>
          <cell r="V42" t="str">
            <v>DEBIL</v>
          </cell>
        </row>
        <row r="43">
          <cell r="B43" t="str">
            <v>POSMAY</v>
          </cell>
          <cell r="C43" t="str">
            <v>EXTREMA</v>
          </cell>
          <cell r="U43" t="str">
            <v>DEBILFUERTE</v>
          </cell>
          <cell r="V43" t="str">
            <v>DEBIL</v>
          </cell>
        </row>
        <row r="44">
          <cell r="B44" t="str">
            <v>POSCAT</v>
          </cell>
          <cell r="C44" t="str">
            <v>EXTREMA</v>
          </cell>
          <cell r="U44" t="str">
            <v>DEBILMODERADO</v>
          </cell>
          <cell r="V44" t="str">
            <v>MODERADO</v>
          </cell>
        </row>
        <row r="45">
          <cell r="B45" t="str">
            <v>PROMOD</v>
          </cell>
          <cell r="C45" t="str">
            <v>ALTA</v>
          </cell>
          <cell r="U45" t="str">
            <v>DEBILDEBIL</v>
          </cell>
          <cell r="V45" t="str">
            <v>DEBIL</v>
          </cell>
        </row>
        <row r="46">
          <cell r="B46" t="str">
            <v>PROMAY</v>
          </cell>
          <cell r="C46" t="str">
            <v>EXTREMA</v>
          </cell>
        </row>
        <row r="47">
          <cell r="B47" t="str">
            <v>PROCAT</v>
          </cell>
          <cell r="C47" t="str">
            <v>EXTREMA</v>
          </cell>
        </row>
        <row r="48">
          <cell r="B48" t="str">
            <v>CASMOD</v>
          </cell>
          <cell r="C48" t="str">
            <v>EXTREMA</v>
          </cell>
        </row>
        <row r="49">
          <cell r="B49" t="str">
            <v>CASMAY</v>
          </cell>
          <cell r="C49" t="str">
            <v>EXTREMA</v>
          </cell>
        </row>
        <row r="50">
          <cell r="B50" t="str">
            <v>CASCAT</v>
          </cell>
          <cell r="C50" t="str">
            <v>EXTREMA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corrupción"/>
      <sheetName val="Parametrización"/>
    </sheetNames>
    <sheetDataSet>
      <sheetData sheetId="0"/>
      <sheetData sheetId="1">
        <row r="36">
          <cell r="B36" t="str">
            <v>RARMOD</v>
          </cell>
        </row>
        <row r="37">
          <cell r="U37" t="str">
            <v>FUERTEFUERTE</v>
          </cell>
          <cell r="V37" t="str">
            <v>FUERTE</v>
          </cell>
        </row>
        <row r="38">
          <cell r="U38" t="str">
            <v>FUERTEMODERADO</v>
          </cell>
          <cell r="V38" t="str">
            <v>MODERADO</v>
          </cell>
        </row>
        <row r="39">
          <cell r="U39" t="str">
            <v>FUERTEDEBIL</v>
          </cell>
          <cell r="V39" t="str">
            <v>DEBIL</v>
          </cell>
        </row>
        <row r="40">
          <cell r="U40" t="str">
            <v>MODERADOFUERTE</v>
          </cell>
          <cell r="V40" t="str">
            <v>MODERADO</v>
          </cell>
        </row>
        <row r="41">
          <cell r="U41" t="str">
            <v>MODERMODERADO</v>
          </cell>
          <cell r="V41" t="str">
            <v>MODERADO</v>
          </cell>
        </row>
        <row r="42">
          <cell r="U42" t="str">
            <v>MODERADODEBIL</v>
          </cell>
          <cell r="V42" t="str">
            <v>DEBIL</v>
          </cell>
        </row>
        <row r="43">
          <cell r="U43" t="str">
            <v>DEBILFUERTE</v>
          </cell>
          <cell r="V43" t="str">
            <v>DEBIL</v>
          </cell>
        </row>
        <row r="44">
          <cell r="U44" t="str">
            <v>DEBILMODERADO</v>
          </cell>
          <cell r="V44" t="str">
            <v>MODERADO</v>
          </cell>
        </row>
        <row r="45">
          <cell r="U45" t="str">
            <v>DEBILDEBIL</v>
          </cell>
          <cell r="V45" t="str">
            <v>DEBIL</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corrupción"/>
      <sheetName val="Parametrización"/>
    </sheetNames>
    <sheetDataSet>
      <sheetData sheetId="0"/>
      <sheetData sheetId="1">
        <row r="36">
          <cell r="B36" t="str">
            <v>RARMOD</v>
          </cell>
          <cell r="C36" t="str">
            <v>MODERADA</v>
          </cell>
        </row>
        <row r="37">
          <cell r="B37" t="str">
            <v>RARMAY</v>
          </cell>
          <cell r="C37" t="str">
            <v>ALTA</v>
          </cell>
          <cell r="U37" t="str">
            <v>FUERTEFUERTE</v>
          </cell>
          <cell r="V37" t="str">
            <v>FUERTE</v>
          </cell>
        </row>
        <row r="38">
          <cell r="B38" t="str">
            <v>RARCAT</v>
          </cell>
          <cell r="C38" t="str">
            <v>ALTA</v>
          </cell>
          <cell r="U38" t="str">
            <v>FUERTEMODERADO</v>
          </cell>
          <cell r="V38" t="str">
            <v>MODERADO</v>
          </cell>
        </row>
        <row r="39">
          <cell r="B39" t="str">
            <v>IMPMOD</v>
          </cell>
          <cell r="C39" t="str">
            <v>MODERADA</v>
          </cell>
          <cell r="U39" t="str">
            <v>FUERTEDEBIL</v>
          </cell>
          <cell r="V39" t="str">
            <v>DEBIL</v>
          </cell>
        </row>
        <row r="40">
          <cell r="B40" t="str">
            <v>IMPMAY</v>
          </cell>
          <cell r="C40" t="str">
            <v>ALTA</v>
          </cell>
          <cell r="U40" t="str">
            <v>MODERADOFUERTE</v>
          </cell>
          <cell r="V40" t="str">
            <v>MODERADO</v>
          </cell>
        </row>
        <row r="41">
          <cell r="B41" t="str">
            <v>IMPCAT</v>
          </cell>
          <cell r="C41" t="str">
            <v>EXTREMA</v>
          </cell>
          <cell r="U41" t="str">
            <v>MODERMODERADO</v>
          </cell>
          <cell r="V41" t="str">
            <v>MODERADO</v>
          </cell>
        </row>
        <row r="42">
          <cell r="B42" t="str">
            <v>POSMOD</v>
          </cell>
          <cell r="C42" t="str">
            <v>ALTA</v>
          </cell>
          <cell r="U42" t="str">
            <v>MODERADODEBIL</v>
          </cell>
          <cell r="V42" t="str">
            <v>DEBIL</v>
          </cell>
        </row>
        <row r="43">
          <cell r="B43" t="str">
            <v>POSMAY</v>
          </cell>
          <cell r="C43" t="str">
            <v>EXTREMA</v>
          </cell>
          <cell r="U43" t="str">
            <v>DEBILFUERTE</v>
          </cell>
          <cell r="V43" t="str">
            <v>DEBIL</v>
          </cell>
        </row>
        <row r="44">
          <cell r="B44" t="str">
            <v>POSCAT</v>
          </cell>
          <cell r="C44" t="str">
            <v>EXTREMA</v>
          </cell>
          <cell r="U44" t="str">
            <v>DEBILMODERADO</v>
          </cell>
          <cell r="V44" t="str">
            <v>MODERADO</v>
          </cell>
        </row>
        <row r="45">
          <cell r="B45" t="str">
            <v>PROMOD</v>
          </cell>
          <cell r="C45" t="str">
            <v>ALTA</v>
          </cell>
          <cell r="U45" t="str">
            <v>DEBILDEBIL</v>
          </cell>
          <cell r="V45" t="str">
            <v>DEBIL</v>
          </cell>
        </row>
        <row r="46">
          <cell r="B46" t="str">
            <v>PROMAY</v>
          </cell>
          <cell r="C46" t="str">
            <v>EXTREMA</v>
          </cell>
        </row>
        <row r="47">
          <cell r="B47" t="str">
            <v>PROCAT</v>
          </cell>
          <cell r="C47" t="str">
            <v>EXTREMA</v>
          </cell>
        </row>
        <row r="48">
          <cell r="B48" t="str">
            <v>CASMOD</v>
          </cell>
          <cell r="C48" t="str">
            <v>EXTREMA</v>
          </cell>
        </row>
        <row r="49">
          <cell r="B49" t="str">
            <v>CASMAY</v>
          </cell>
          <cell r="C49" t="str">
            <v>EXTREMA</v>
          </cell>
        </row>
        <row r="50">
          <cell r="B50" t="str">
            <v>CASCAT</v>
          </cell>
          <cell r="C50" t="str">
            <v>EXTREMA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corrupción"/>
      <sheetName val="Parametrización"/>
    </sheetNames>
    <sheetDataSet>
      <sheetData sheetId="0"/>
      <sheetData sheetId="1">
        <row r="36">
          <cell r="B36" t="str">
            <v>RARMOD</v>
          </cell>
          <cell r="C36" t="str">
            <v>MODERADA</v>
          </cell>
        </row>
        <row r="37">
          <cell r="B37" t="str">
            <v>RARMAY</v>
          </cell>
          <cell r="C37" t="str">
            <v>ALTA</v>
          </cell>
          <cell r="U37" t="str">
            <v>FUERTEFUERTE</v>
          </cell>
          <cell r="V37" t="str">
            <v>FUERTE</v>
          </cell>
        </row>
        <row r="38">
          <cell r="B38" t="str">
            <v>RARCAT</v>
          </cell>
          <cell r="C38" t="str">
            <v>ALTA</v>
          </cell>
          <cell r="U38" t="str">
            <v>FUERTEMODERADO</v>
          </cell>
          <cell r="V38" t="str">
            <v>MODERADO</v>
          </cell>
        </row>
        <row r="39">
          <cell r="B39" t="str">
            <v>IMPMOD</v>
          </cell>
          <cell r="C39" t="str">
            <v>MODERADA</v>
          </cell>
          <cell r="U39" t="str">
            <v>FUERTEDEBIL</v>
          </cell>
          <cell r="V39" t="str">
            <v>DEBIL</v>
          </cell>
        </row>
        <row r="40">
          <cell r="B40" t="str">
            <v>IMPMAY</v>
          </cell>
          <cell r="C40" t="str">
            <v>ALTA</v>
          </cell>
          <cell r="U40" t="str">
            <v>MODERADOFUERTE</v>
          </cell>
          <cell r="V40" t="str">
            <v>MODERADO</v>
          </cell>
        </row>
        <row r="41">
          <cell r="B41" t="str">
            <v>IMPCAT</v>
          </cell>
          <cell r="C41" t="str">
            <v>EXTREMA</v>
          </cell>
          <cell r="U41" t="str">
            <v>MODERMODERADO</v>
          </cell>
          <cell r="V41" t="str">
            <v>MODERADO</v>
          </cell>
        </row>
        <row r="42">
          <cell r="B42" t="str">
            <v>POSMOD</v>
          </cell>
          <cell r="C42" t="str">
            <v>ALTA</v>
          </cell>
          <cell r="U42" t="str">
            <v>MODERADODEBIL</v>
          </cell>
          <cell r="V42" t="str">
            <v>DEBIL</v>
          </cell>
        </row>
        <row r="43">
          <cell r="B43" t="str">
            <v>POSMAY</v>
          </cell>
          <cell r="C43" t="str">
            <v>EXTREMA</v>
          </cell>
          <cell r="U43" t="str">
            <v>DEBILFUERTE</v>
          </cell>
          <cell r="V43" t="str">
            <v>DEBIL</v>
          </cell>
        </row>
        <row r="44">
          <cell r="B44" t="str">
            <v>POSCAT</v>
          </cell>
          <cell r="C44" t="str">
            <v>EXTREMA</v>
          </cell>
          <cell r="U44" t="str">
            <v>DEBILMODERADO</v>
          </cell>
          <cell r="V44" t="str">
            <v>MODERADO</v>
          </cell>
        </row>
        <row r="45">
          <cell r="B45" t="str">
            <v>PROMOD</v>
          </cell>
          <cell r="C45" t="str">
            <v>ALTA</v>
          </cell>
          <cell r="U45" t="str">
            <v>DEBILDEBIL</v>
          </cell>
          <cell r="V45" t="str">
            <v>DEBIL</v>
          </cell>
        </row>
        <row r="46">
          <cell r="B46" t="str">
            <v>PROMAY</v>
          </cell>
          <cell r="C46" t="str">
            <v>EXTREMA</v>
          </cell>
        </row>
        <row r="47">
          <cell r="B47" t="str">
            <v>PROCAT</v>
          </cell>
          <cell r="C47" t="str">
            <v>EXTREMA</v>
          </cell>
        </row>
        <row r="48">
          <cell r="B48" t="str">
            <v>CASMOD</v>
          </cell>
          <cell r="C48" t="str">
            <v>EXTREMA</v>
          </cell>
        </row>
        <row r="49">
          <cell r="B49" t="str">
            <v>CASMAY</v>
          </cell>
          <cell r="C49" t="str">
            <v>EXTREMA</v>
          </cell>
        </row>
        <row r="50">
          <cell r="B50" t="str">
            <v>CASCAT</v>
          </cell>
          <cell r="C50" t="str">
            <v>EXTREMA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E4D61-879C-4CE6-9C41-CE5B75EBA49B}">
  <sheetPr>
    <pageSetUpPr fitToPage="1"/>
  </sheetPr>
  <dimension ref="A1:BE75"/>
  <sheetViews>
    <sheetView showGridLines="0" tabSelected="1" zoomScale="40" zoomScaleNormal="40" zoomScaleSheetLayoutView="115" zoomScalePageLayoutView="10" workbookViewId="0">
      <selection activeCell="J7" sqref="J7"/>
    </sheetView>
  </sheetViews>
  <sheetFormatPr baseColWidth="10" defaultColWidth="11.44140625" defaultRowHeight="14.4" outlineLevelRow="1" x14ac:dyDescent="0.3"/>
  <cols>
    <col min="1" max="1" width="35.88671875" style="33" customWidth="1"/>
    <col min="2" max="2" width="39.109375" style="41" customWidth="1"/>
    <col min="3" max="3" width="49.88671875" style="33" customWidth="1"/>
    <col min="4" max="4" width="60.109375" style="33" customWidth="1"/>
    <col min="5" max="5" width="62.77734375" style="33" customWidth="1"/>
    <col min="6" max="6" width="49.88671875" style="33" customWidth="1"/>
    <col min="7" max="7" width="41" style="33" customWidth="1"/>
    <col min="8" max="8" width="32.44140625" style="33" customWidth="1"/>
    <col min="9" max="9" width="38.21875" style="33" customWidth="1"/>
    <col min="10" max="10" width="34.88671875" style="33" customWidth="1"/>
    <col min="11" max="11" width="38.5546875" style="33" customWidth="1"/>
    <col min="12" max="15" width="6.33203125" style="33" customWidth="1"/>
    <col min="16" max="16" width="40.44140625" style="33" customWidth="1"/>
    <col min="17" max="17" width="20.6640625" style="33" customWidth="1"/>
    <col min="18" max="18" width="18.109375" style="33" customWidth="1"/>
    <col min="19" max="19" width="17.6640625" style="33" customWidth="1"/>
    <col min="20" max="20" width="15.33203125" style="33" customWidth="1"/>
    <col min="21" max="21" width="24.5546875" style="33" customWidth="1"/>
    <col min="22" max="22" width="66.5546875" style="41" customWidth="1"/>
    <col min="23" max="23" width="18" style="33" customWidth="1"/>
    <col min="24" max="24" width="25.88671875" style="33" customWidth="1"/>
    <col min="25" max="26" width="31" style="33" customWidth="1"/>
    <col min="27" max="27" width="33.88671875" style="33" customWidth="1"/>
    <col min="28" max="28" width="36.109375" style="33" customWidth="1"/>
    <col min="29" max="29" width="31" style="33" customWidth="1"/>
    <col min="30" max="30" width="35.44140625" style="33" customWidth="1"/>
    <col min="31" max="31" width="31" style="33" customWidth="1"/>
    <col min="32" max="32" width="22.6640625" style="33" customWidth="1"/>
    <col min="33" max="33" width="33.5546875" style="33" customWidth="1"/>
    <col min="34" max="34" width="25" style="33" customWidth="1"/>
    <col min="35" max="35" width="24.109375" style="33" customWidth="1"/>
    <col min="36" max="36" width="26.109375" style="33" customWidth="1"/>
    <col min="37" max="37" width="27.44140625" style="33" customWidth="1"/>
    <col min="38" max="38" width="29.33203125" style="33" customWidth="1"/>
    <col min="39" max="39" width="18.44140625" style="33" customWidth="1"/>
    <col min="40" max="40" width="21.109375" style="33" customWidth="1"/>
    <col min="41" max="41" width="16.5546875" style="40" customWidth="1"/>
    <col min="42" max="42" width="26" style="41" customWidth="1"/>
    <col min="43" max="43" width="39.6640625" style="33" customWidth="1"/>
    <col min="44" max="44" width="20.44140625" style="33" customWidth="1"/>
    <col min="45" max="45" width="15.109375" style="33" customWidth="1"/>
    <col min="46" max="46" width="26.6640625" style="33" customWidth="1"/>
    <col min="47" max="47" width="16.6640625" style="33" customWidth="1"/>
    <col min="48" max="48" width="18.109375" style="33" customWidth="1"/>
    <col min="49" max="49" width="24.5546875" style="33" customWidth="1"/>
    <col min="50" max="50" width="28" style="35" customWidth="1"/>
    <col min="51" max="51" width="131.21875" style="41" customWidth="1"/>
    <col min="52" max="52" width="27.6640625" style="40" customWidth="1"/>
    <col min="53" max="53" width="34.33203125" style="33" customWidth="1"/>
    <col min="54" max="54" width="35.109375" style="33" customWidth="1"/>
    <col min="55" max="55" width="18.5546875" style="33" hidden="1" customWidth="1"/>
    <col min="56" max="56" width="25.5546875" style="33" hidden="1" customWidth="1"/>
    <col min="57" max="57" width="18.5546875" style="33" customWidth="1"/>
    <col min="58" max="16384" width="11.44140625" style="33"/>
  </cols>
  <sheetData>
    <row r="1" spans="1:57" outlineLevel="1" x14ac:dyDescent="0.3">
      <c r="A1" s="141"/>
      <c r="B1" s="141"/>
      <c r="C1" s="141"/>
      <c r="D1" s="142"/>
      <c r="E1" s="143" t="s">
        <v>0</v>
      </c>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row>
    <row r="2" spans="1:57" outlineLevel="1" x14ac:dyDescent="0.3">
      <c r="A2" s="141"/>
      <c r="B2" s="141"/>
      <c r="C2" s="141"/>
      <c r="D2" s="142"/>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row>
    <row r="3" spans="1:57" outlineLevel="1" x14ac:dyDescent="0.3">
      <c r="A3" s="141"/>
      <c r="B3" s="141"/>
      <c r="C3" s="141"/>
      <c r="D3" s="142"/>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row>
    <row r="4" spans="1:57" outlineLevel="1" x14ac:dyDescent="0.3">
      <c r="A4" s="141"/>
      <c r="B4" s="141"/>
      <c r="C4" s="141"/>
      <c r="D4" s="142"/>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row>
    <row r="5" spans="1:57" ht="20.399999999999999" customHeight="1" outlineLevel="1" x14ac:dyDescent="0.3">
      <c r="A5" s="141"/>
      <c r="B5" s="141"/>
      <c r="C5" s="141"/>
      <c r="D5" s="142"/>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row>
    <row r="6" spans="1:57" ht="20.399999999999999" customHeight="1" outlineLevel="1" x14ac:dyDescent="0.3">
      <c r="A6" s="141"/>
      <c r="B6" s="141"/>
      <c r="C6" s="141"/>
      <c r="D6" s="142"/>
      <c r="E6" s="34" t="s">
        <v>1</v>
      </c>
      <c r="F6" s="34" t="s">
        <v>2</v>
      </c>
      <c r="G6" s="35"/>
      <c r="H6" s="35"/>
      <c r="I6" s="35"/>
      <c r="J6" s="35"/>
      <c r="K6" s="35"/>
      <c r="L6" s="35"/>
      <c r="M6" s="35"/>
      <c r="N6" s="35"/>
      <c r="O6" s="35"/>
      <c r="P6" s="35"/>
      <c r="Q6" s="35"/>
      <c r="R6" s="35"/>
      <c r="S6" s="35"/>
      <c r="T6" s="35"/>
      <c r="U6" s="35"/>
      <c r="V6" s="57"/>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Y6" s="57"/>
      <c r="AZ6" s="35"/>
      <c r="BA6" s="35"/>
      <c r="BB6" s="35"/>
    </row>
    <row r="7" spans="1:57" s="37" customFormat="1" ht="30" customHeight="1" outlineLevel="1" x14ac:dyDescent="0.3">
      <c r="A7" s="141"/>
      <c r="B7" s="141"/>
      <c r="C7" s="141"/>
      <c r="D7" s="142"/>
      <c r="E7" s="36" t="s">
        <v>3</v>
      </c>
      <c r="F7" s="36" t="s">
        <v>4</v>
      </c>
      <c r="H7" s="36" t="s">
        <v>509</v>
      </c>
      <c r="I7" s="69">
        <v>4</v>
      </c>
      <c r="J7" s="35"/>
      <c r="K7" s="35"/>
      <c r="L7" s="35"/>
      <c r="M7" s="35"/>
      <c r="N7" s="35"/>
      <c r="O7" s="35"/>
      <c r="P7" s="35"/>
      <c r="Q7" s="35"/>
      <c r="R7" s="35"/>
      <c r="S7" s="35"/>
      <c r="T7" s="35"/>
      <c r="U7" s="35"/>
      <c r="V7" s="57"/>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57"/>
      <c r="AZ7" s="35"/>
      <c r="BA7" s="35"/>
      <c r="BB7" s="35"/>
    </row>
    <row r="8" spans="1:57" s="37" customFormat="1" ht="20.399999999999999" customHeight="1" outlineLevel="1" x14ac:dyDescent="0.3">
      <c r="A8" s="141"/>
      <c r="B8" s="141"/>
      <c r="C8" s="141"/>
      <c r="D8" s="142"/>
      <c r="E8" s="34" t="s">
        <v>225</v>
      </c>
      <c r="F8" s="70">
        <v>3</v>
      </c>
      <c r="G8" s="35"/>
      <c r="H8" s="35"/>
      <c r="I8" s="35"/>
      <c r="J8" s="35"/>
      <c r="K8" s="35"/>
      <c r="L8" s="35"/>
      <c r="M8" s="35"/>
      <c r="N8" s="35"/>
      <c r="O8" s="35"/>
      <c r="P8" s="35"/>
      <c r="Q8" s="35"/>
      <c r="R8" s="35"/>
      <c r="S8" s="35"/>
      <c r="T8" s="35"/>
      <c r="U8" s="35"/>
      <c r="V8" s="57"/>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57"/>
      <c r="AZ8" s="35"/>
      <c r="BA8" s="35"/>
      <c r="BB8" s="35"/>
    </row>
    <row r="9" spans="1:57" s="37" customFormat="1" ht="20.399999999999999" customHeight="1" outlineLevel="1" thickBot="1" x14ac:dyDescent="0.35">
      <c r="A9" s="141"/>
      <c r="B9" s="141"/>
      <c r="C9" s="141"/>
      <c r="D9" s="142"/>
      <c r="E9" s="38" t="s">
        <v>226</v>
      </c>
      <c r="F9" s="73">
        <v>46010</v>
      </c>
      <c r="G9" s="38" t="s">
        <v>5</v>
      </c>
      <c r="H9" s="174">
        <v>45658</v>
      </c>
      <c r="I9" s="35"/>
      <c r="J9" s="35"/>
      <c r="K9" s="35"/>
      <c r="L9" s="35"/>
      <c r="M9" s="35"/>
      <c r="N9" s="35"/>
      <c r="O9" s="35"/>
      <c r="P9" s="35"/>
      <c r="Q9" s="35"/>
      <c r="R9" s="35"/>
      <c r="S9" s="35"/>
      <c r="T9" s="35"/>
      <c r="U9" s="35"/>
      <c r="V9" s="57"/>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57"/>
      <c r="AZ9" s="35"/>
      <c r="BA9" s="35"/>
      <c r="BB9" s="35"/>
    </row>
    <row r="10" spans="1:57" s="43" customFormat="1" ht="35.25" customHeight="1" x14ac:dyDescent="0.4">
      <c r="A10" s="144" t="s">
        <v>6</v>
      </c>
      <c r="B10" s="147" t="s">
        <v>7</v>
      </c>
      <c r="C10" s="117" t="s">
        <v>8</v>
      </c>
      <c r="D10" s="124"/>
      <c r="E10" s="124"/>
      <c r="F10" s="118"/>
      <c r="G10" s="117" t="s">
        <v>9</v>
      </c>
      <c r="H10" s="124"/>
      <c r="I10" s="124"/>
      <c r="J10" s="118"/>
      <c r="K10" s="131" t="s">
        <v>10</v>
      </c>
      <c r="L10" s="136"/>
      <c r="M10" s="136"/>
      <c r="N10" s="136"/>
      <c r="O10" s="136"/>
      <c r="P10" s="136"/>
      <c r="Q10" s="132"/>
      <c r="R10" s="124" t="s">
        <v>11</v>
      </c>
      <c r="S10" s="124"/>
      <c r="T10" s="124"/>
      <c r="U10" s="117" t="s">
        <v>12</v>
      </c>
      <c r="V10" s="124"/>
      <c r="W10" s="124"/>
      <c r="X10" s="124"/>
      <c r="Y10" s="124"/>
      <c r="Z10" s="124"/>
      <c r="AA10" s="124"/>
      <c r="AB10" s="124"/>
      <c r="AC10" s="124"/>
      <c r="AD10" s="124"/>
      <c r="AE10" s="124"/>
      <c r="AF10" s="118"/>
      <c r="AG10" s="117" t="s">
        <v>14</v>
      </c>
      <c r="AH10" s="124"/>
      <c r="AI10" s="124"/>
      <c r="AJ10" s="118"/>
      <c r="AK10" s="117" t="s">
        <v>15</v>
      </c>
      <c r="AL10" s="118"/>
      <c r="AM10" s="117" t="s">
        <v>16</v>
      </c>
      <c r="AN10" s="124"/>
      <c r="AO10" s="118"/>
      <c r="AP10" s="126" t="s">
        <v>17</v>
      </c>
      <c r="AQ10" s="128" t="s">
        <v>18</v>
      </c>
      <c r="AR10" s="129"/>
      <c r="AS10" s="129"/>
      <c r="AT10" s="129"/>
      <c r="AU10" s="129"/>
      <c r="AV10" s="129"/>
      <c r="AW10" s="130"/>
      <c r="AX10" s="131" t="s">
        <v>19</v>
      </c>
      <c r="AY10" s="132"/>
      <c r="AZ10" s="135" t="s">
        <v>20</v>
      </c>
      <c r="BA10" s="136"/>
      <c r="BB10" s="137"/>
      <c r="BC10" s="117" t="s">
        <v>21</v>
      </c>
      <c r="BD10" s="118"/>
      <c r="BE10" s="42"/>
    </row>
    <row r="11" spans="1:57" s="43" customFormat="1" ht="30.75" customHeight="1" thickBot="1" x14ac:dyDescent="0.45">
      <c r="A11" s="145"/>
      <c r="B11" s="148"/>
      <c r="C11" s="119"/>
      <c r="D11" s="125"/>
      <c r="E11" s="125"/>
      <c r="F11" s="120"/>
      <c r="G11" s="119"/>
      <c r="H11" s="125"/>
      <c r="I11" s="125"/>
      <c r="J11" s="120"/>
      <c r="K11" s="133"/>
      <c r="L11" s="139"/>
      <c r="M11" s="139"/>
      <c r="N11" s="139"/>
      <c r="O11" s="139"/>
      <c r="P11" s="139"/>
      <c r="Q11" s="134"/>
      <c r="R11" s="125"/>
      <c r="S11" s="125"/>
      <c r="T11" s="125"/>
      <c r="U11" s="119"/>
      <c r="V11" s="125"/>
      <c r="W11" s="125"/>
      <c r="X11" s="125"/>
      <c r="Y11" s="125"/>
      <c r="Z11" s="125"/>
      <c r="AA11" s="125"/>
      <c r="AB11" s="125"/>
      <c r="AC11" s="125"/>
      <c r="AD11" s="125"/>
      <c r="AE11" s="125"/>
      <c r="AF11" s="120"/>
      <c r="AG11" s="119"/>
      <c r="AH11" s="125"/>
      <c r="AI11" s="125"/>
      <c r="AJ11" s="120"/>
      <c r="AK11" s="119"/>
      <c r="AL11" s="120"/>
      <c r="AM11" s="119"/>
      <c r="AN11" s="125"/>
      <c r="AO11" s="120"/>
      <c r="AP11" s="127"/>
      <c r="AQ11" s="121" t="s">
        <v>22</v>
      </c>
      <c r="AR11" s="122"/>
      <c r="AS11" s="122"/>
      <c r="AT11" s="122"/>
      <c r="AU11" s="122"/>
      <c r="AV11" s="122"/>
      <c r="AW11" s="123"/>
      <c r="AX11" s="133"/>
      <c r="AY11" s="134"/>
      <c r="AZ11" s="138"/>
      <c r="BA11" s="139"/>
      <c r="BB11" s="140"/>
      <c r="BC11" s="119"/>
      <c r="BD11" s="120"/>
      <c r="BE11" s="42"/>
    </row>
    <row r="12" spans="1:57" s="49" customFormat="1" ht="198" customHeight="1" thickBot="1" x14ac:dyDescent="0.35">
      <c r="A12" s="146"/>
      <c r="B12" s="149"/>
      <c r="C12" s="44" t="s">
        <v>23</v>
      </c>
      <c r="D12" s="45" t="s">
        <v>24</v>
      </c>
      <c r="E12" s="45" t="s">
        <v>25</v>
      </c>
      <c r="F12" s="46" t="s">
        <v>26</v>
      </c>
      <c r="G12" s="44" t="s">
        <v>27</v>
      </c>
      <c r="H12" s="45" t="s">
        <v>28</v>
      </c>
      <c r="I12" s="45" t="s">
        <v>29</v>
      </c>
      <c r="J12" s="46" t="s">
        <v>30</v>
      </c>
      <c r="K12" s="44" t="s">
        <v>31</v>
      </c>
      <c r="L12" s="47" t="s">
        <v>32</v>
      </c>
      <c r="M12" s="47" t="s">
        <v>33</v>
      </c>
      <c r="N12" s="47" t="s">
        <v>34</v>
      </c>
      <c r="O12" s="47" t="s">
        <v>35</v>
      </c>
      <c r="P12" s="48" t="s">
        <v>36</v>
      </c>
      <c r="Q12" s="46" t="s">
        <v>37</v>
      </c>
      <c r="R12" s="66" t="s">
        <v>38</v>
      </c>
      <c r="S12" s="45" t="s">
        <v>39</v>
      </c>
      <c r="T12" s="48" t="s">
        <v>40</v>
      </c>
      <c r="U12" s="64" t="s">
        <v>41</v>
      </c>
      <c r="V12" s="62" t="s">
        <v>42</v>
      </c>
      <c r="W12" s="62" t="s">
        <v>43</v>
      </c>
      <c r="X12" s="67" t="s">
        <v>44</v>
      </c>
      <c r="Y12" s="67" t="s">
        <v>45</v>
      </c>
      <c r="Z12" s="67" t="s">
        <v>46</v>
      </c>
      <c r="AA12" s="67" t="s">
        <v>47</v>
      </c>
      <c r="AB12" s="67" t="s">
        <v>48</v>
      </c>
      <c r="AC12" s="67" t="s">
        <v>49</v>
      </c>
      <c r="AD12" s="67" t="s">
        <v>50</v>
      </c>
      <c r="AE12" s="68" t="s">
        <v>51</v>
      </c>
      <c r="AF12" s="60" t="s">
        <v>13</v>
      </c>
      <c r="AG12" s="64" t="s">
        <v>52</v>
      </c>
      <c r="AH12" s="62" t="s">
        <v>53</v>
      </c>
      <c r="AI12" s="62" t="s">
        <v>54</v>
      </c>
      <c r="AJ12" s="60" t="s">
        <v>55</v>
      </c>
      <c r="AK12" s="64" t="s">
        <v>15</v>
      </c>
      <c r="AL12" s="60" t="s">
        <v>56</v>
      </c>
      <c r="AM12" s="44" t="s">
        <v>38</v>
      </c>
      <c r="AN12" s="45" t="s">
        <v>39</v>
      </c>
      <c r="AO12" s="46" t="s">
        <v>40</v>
      </c>
      <c r="AP12" s="127"/>
      <c r="AQ12" s="44" t="s">
        <v>57</v>
      </c>
      <c r="AR12" s="45" t="s">
        <v>58</v>
      </c>
      <c r="AS12" s="45" t="s">
        <v>59</v>
      </c>
      <c r="AT12" s="45" t="s">
        <v>60</v>
      </c>
      <c r="AU12" s="45" t="s">
        <v>61</v>
      </c>
      <c r="AV12" s="45" t="s">
        <v>62</v>
      </c>
      <c r="AW12" s="46" t="s">
        <v>63</v>
      </c>
      <c r="AX12" s="60" t="s">
        <v>64</v>
      </c>
      <c r="AY12" s="61" t="s">
        <v>65</v>
      </c>
      <c r="AZ12" s="60" t="s">
        <v>66</v>
      </c>
      <c r="BA12" s="62" t="s">
        <v>67</v>
      </c>
      <c r="BB12" s="63" t="s">
        <v>68</v>
      </c>
      <c r="BC12" s="64" t="s">
        <v>69</v>
      </c>
      <c r="BD12" s="65" t="s">
        <v>70</v>
      </c>
    </row>
    <row r="13" spans="1:57" s="39" customFormat="1" ht="375.6" customHeight="1" x14ac:dyDescent="0.3">
      <c r="A13" s="99" t="s">
        <v>227</v>
      </c>
      <c r="B13" s="98" t="s">
        <v>228</v>
      </c>
      <c r="C13" s="98" t="s">
        <v>229</v>
      </c>
      <c r="D13" s="98" t="s">
        <v>230</v>
      </c>
      <c r="E13" s="98" t="s">
        <v>232</v>
      </c>
      <c r="F13" s="98" t="s">
        <v>231</v>
      </c>
      <c r="G13" s="98" t="s">
        <v>233</v>
      </c>
      <c r="H13" s="98" t="s">
        <v>105</v>
      </c>
      <c r="I13" s="98" t="s">
        <v>234</v>
      </c>
      <c r="J13" s="98" t="s">
        <v>235</v>
      </c>
      <c r="K13" s="98" t="s">
        <v>236</v>
      </c>
      <c r="L13" s="98" t="s">
        <v>237</v>
      </c>
      <c r="M13" s="98" t="s">
        <v>237</v>
      </c>
      <c r="N13" s="98" t="s">
        <v>237</v>
      </c>
      <c r="O13" s="98" t="s">
        <v>237</v>
      </c>
      <c r="P13" s="110" t="s">
        <v>238</v>
      </c>
      <c r="Q13" s="104" t="s">
        <v>108</v>
      </c>
      <c r="R13" s="104" t="s">
        <v>72</v>
      </c>
      <c r="S13" s="104" t="s">
        <v>84</v>
      </c>
      <c r="T13" s="105" t="str">
        <f>IFERROR(VLOOKUP(LEFT(R13,3)&amp;LEFT(S13,3),'Parametrización AC'!$B$36:$C$50,2,0),"-")</f>
        <v>ALTA</v>
      </c>
      <c r="U13" s="76" t="s">
        <v>74</v>
      </c>
      <c r="V13" s="91" t="s">
        <v>239</v>
      </c>
      <c r="W13" s="76" t="s">
        <v>75</v>
      </c>
      <c r="X13" s="83" t="s">
        <v>412</v>
      </c>
      <c r="Y13" s="76">
        <v>15</v>
      </c>
      <c r="Z13" s="76">
        <v>15</v>
      </c>
      <c r="AA13" s="76">
        <v>15</v>
      </c>
      <c r="AB13" s="76">
        <v>15</v>
      </c>
      <c r="AC13" s="76">
        <v>15</v>
      </c>
      <c r="AD13" s="76">
        <v>15</v>
      </c>
      <c r="AE13" s="76">
        <v>10</v>
      </c>
      <c r="AF13" s="75">
        <f>IF(AE13="","-",Y13+Z13+AA13+AB13+AC13+AD13+AE13)</f>
        <v>100</v>
      </c>
      <c r="AG13" s="75" t="str">
        <f>IF(AE13="","-",IF(AF13&lt;=85,"DEBIL",IF(AF13&lt;=95,"MODERADO",IF(AF13&lt;=150,"FUERTE"))))</f>
        <v>FUERTE</v>
      </c>
      <c r="AH13" s="76" t="s">
        <v>76</v>
      </c>
      <c r="AI13" s="75" t="str">
        <f>IFERROR(VLOOKUP(AG13&amp;AH13,'Parametrización AC'!$U$37:$V$45,2,0),"")</f>
        <v>FUERTE</v>
      </c>
      <c r="AJ13" s="102">
        <f>IFERROR((IF(AI13="",0,AF13)+IF(AI14="",0,AF14))/
(IF(AI13="",0,1)+IF(AI14="",0,1)),"-")</f>
        <v>100</v>
      </c>
      <c r="AK13" s="102" t="str">
        <f>IF(AJ13&lt;=49,"DEBIL",IF(AJ13&lt;=99,"MODERADO",IF(AJ13=100,"FUERTE","-")))</f>
        <v>FUERTE</v>
      </c>
      <c r="AL13" s="106" t="str">
        <f>IF(AJ13&lt;=49,"0",IF(AJ13&lt;=99,"1",IF(AJ13=100,"2","-")))</f>
        <v>2</v>
      </c>
      <c r="AM13" s="103" t="s">
        <v>72</v>
      </c>
      <c r="AN13" s="102" t="str">
        <f>IF(S13="","-",S13)</f>
        <v>MAYOR</v>
      </c>
      <c r="AO13" s="105" t="str">
        <f>IFERROR(VLOOKUP(LEFT(AM13,3)&amp;LEFT(AN13,3),'Parametrización AC'!$B$36:$C$50,2,0),"-")</f>
        <v>ALTA</v>
      </c>
      <c r="AP13" s="104" t="s">
        <v>224</v>
      </c>
      <c r="AQ13" s="98" t="s">
        <v>240</v>
      </c>
      <c r="AR13" s="98" t="s">
        <v>241</v>
      </c>
      <c r="AS13" s="98">
        <v>2</v>
      </c>
      <c r="AT13" s="98" t="s">
        <v>242</v>
      </c>
      <c r="AU13" s="109">
        <v>45809</v>
      </c>
      <c r="AV13" s="109">
        <v>45989</v>
      </c>
      <c r="AW13" s="98" t="s">
        <v>412</v>
      </c>
      <c r="AX13" s="59" t="s">
        <v>506</v>
      </c>
      <c r="AY13" s="58" t="s">
        <v>525</v>
      </c>
      <c r="AZ13" s="97" t="s">
        <v>507</v>
      </c>
      <c r="BA13" s="98" t="s">
        <v>508</v>
      </c>
      <c r="BB13" s="98" t="s">
        <v>508</v>
      </c>
      <c r="BC13" s="115"/>
      <c r="BD13" s="116"/>
    </row>
    <row r="14" spans="1:57" s="39" customFormat="1" ht="248.4" customHeight="1" x14ac:dyDescent="0.3">
      <c r="A14" s="99"/>
      <c r="B14" s="98"/>
      <c r="C14" s="98"/>
      <c r="D14" s="98"/>
      <c r="E14" s="98"/>
      <c r="F14" s="98"/>
      <c r="G14" s="98"/>
      <c r="H14" s="98"/>
      <c r="I14" s="98"/>
      <c r="J14" s="98"/>
      <c r="K14" s="98"/>
      <c r="L14" s="98"/>
      <c r="M14" s="98"/>
      <c r="N14" s="98"/>
      <c r="O14" s="98"/>
      <c r="P14" s="110"/>
      <c r="Q14" s="104"/>
      <c r="R14" s="104"/>
      <c r="S14" s="104"/>
      <c r="T14" s="105"/>
      <c r="U14" s="76" t="s">
        <v>74</v>
      </c>
      <c r="V14" s="58" t="s">
        <v>470</v>
      </c>
      <c r="W14" s="76" t="s">
        <v>75</v>
      </c>
      <c r="X14" s="74" t="s">
        <v>412</v>
      </c>
      <c r="Y14" s="76">
        <v>15</v>
      </c>
      <c r="Z14" s="76">
        <v>15</v>
      </c>
      <c r="AA14" s="76">
        <v>15</v>
      </c>
      <c r="AB14" s="76">
        <v>15</v>
      </c>
      <c r="AC14" s="76">
        <v>15</v>
      </c>
      <c r="AD14" s="76">
        <v>15</v>
      </c>
      <c r="AE14" s="76">
        <v>10</v>
      </c>
      <c r="AF14" s="75">
        <f t="shared" ref="AF14:AF24" si="0">IF(AE14="","-",Y14+Z14+AA14+AB14+AC14+AD14+AE14)</f>
        <v>100</v>
      </c>
      <c r="AG14" s="75" t="str">
        <f t="shared" ref="AG14:AG24" si="1">IF(AE14="","-",IF(AF14&lt;=85,"DEBIL",IF(AF14&lt;=95,"MODERADO",IF(AF14&lt;=150,"FUERTE"))))</f>
        <v>FUERTE</v>
      </c>
      <c r="AH14" s="76" t="s">
        <v>76</v>
      </c>
      <c r="AI14" s="75" t="str">
        <f>IFERROR(VLOOKUP(AG14&amp;AH14,'Parametrización AC'!$U$37:$V$45,2,0),"")</f>
        <v>FUERTE</v>
      </c>
      <c r="AJ14" s="102"/>
      <c r="AK14" s="102"/>
      <c r="AL14" s="106"/>
      <c r="AM14" s="104"/>
      <c r="AN14" s="102"/>
      <c r="AO14" s="105"/>
      <c r="AP14" s="104"/>
      <c r="AQ14" s="98"/>
      <c r="AR14" s="98"/>
      <c r="AS14" s="98"/>
      <c r="AT14" s="98"/>
      <c r="AU14" s="109"/>
      <c r="AV14" s="109"/>
      <c r="AW14" s="98"/>
      <c r="AX14" s="59" t="s">
        <v>506</v>
      </c>
      <c r="AY14" s="58" t="s">
        <v>526</v>
      </c>
      <c r="AZ14" s="97"/>
      <c r="BA14" s="98"/>
      <c r="BB14" s="98"/>
      <c r="BC14" s="98"/>
      <c r="BD14" s="113"/>
    </row>
    <row r="15" spans="1:57" s="39" customFormat="1" ht="336.6" customHeight="1" x14ac:dyDescent="0.3">
      <c r="A15" s="99" t="s">
        <v>243</v>
      </c>
      <c r="B15" s="98" t="s">
        <v>244</v>
      </c>
      <c r="C15" s="98" t="s">
        <v>249</v>
      </c>
      <c r="D15" s="98" t="s">
        <v>245</v>
      </c>
      <c r="E15" s="98" t="s">
        <v>246</v>
      </c>
      <c r="F15" s="98" t="s">
        <v>247</v>
      </c>
      <c r="G15" s="98" t="s">
        <v>248</v>
      </c>
      <c r="H15" s="98" t="s">
        <v>102</v>
      </c>
      <c r="I15" s="98" t="s">
        <v>250</v>
      </c>
      <c r="J15" s="98" t="s">
        <v>251</v>
      </c>
      <c r="K15" s="98" t="s">
        <v>252</v>
      </c>
      <c r="L15" s="98" t="s">
        <v>253</v>
      </c>
      <c r="M15" s="98" t="s">
        <v>253</v>
      </c>
      <c r="N15" s="98" t="s">
        <v>253</v>
      </c>
      <c r="O15" s="98" t="s">
        <v>237</v>
      </c>
      <c r="P15" s="98" t="s">
        <v>254</v>
      </c>
      <c r="Q15" s="104" t="s">
        <v>255</v>
      </c>
      <c r="R15" s="104" t="s">
        <v>72</v>
      </c>
      <c r="S15" s="104" t="s">
        <v>84</v>
      </c>
      <c r="T15" s="105" t="str">
        <f>IFERROR(VLOOKUP(LEFT(R15,3)&amp;LEFT(S15,3),'Parametrización AC'!$B$36:$C$50,2,0),"-")</f>
        <v>ALTA</v>
      </c>
      <c r="U15" s="104" t="s">
        <v>74</v>
      </c>
      <c r="V15" s="150" t="s">
        <v>471</v>
      </c>
      <c r="W15" s="104" t="s">
        <v>75</v>
      </c>
      <c r="X15" s="100" t="s">
        <v>256</v>
      </c>
      <c r="Y15" s="104">
        <v>15</v>
      </c>
      <c r="Z15" s="104">
        <v>15</v>
      </c>
      <c r="AA15" s="104">
        <v>15</v>
      </c>
      <c r="AB15" s="104">
        <v>15</v>
      </c>
      <c r="AC15" s="104">
        <v>15</v>
      </c>
      <c r="AD15" s="104">
        <v>15</v>
      </c>
      <c r="AE15" s="104">
        <v>10</v>
      </c>
      <c r="AF15" s="102">
        <f t="shared" si="0"/>
        <v>100</v>
      </c>
      <c r="AG15" s="102" t="str">
        <f t="shared" si="1"/>
        <v>FUERTE</v>
      </c>
      <c r="AH15" s="104" t="s">
        <v>76</v>
      </c>
      <c r="AI15" s="102" t="str">
        <f>IFERROR(VLOOKUP(AG15&amp;AH15,'Parametrización AC'!$U$37:$V$45,2,0),"")</f>
        <v>FUERTE</v>
      </c>
      <c r="AJ15" s="102">
        <f>IFERROR((IF(AI15="",0,AF15)+IF(AI16="",0,AF16))/
(IF(AI15="",0,1)+IF(AI16="",0,1)),"-")</f>
        <v>100</v>
      </c>
      <c r="AK15" s="102" t="str">
        <f t="shared" ref="AK15" si="2">IF(AJ15&lt;=49,"DEBIL",IF(AJ15&lt;=99,"MODERADO",IF(AJ15=100,"FUERTE","-")))</f>
        <v>FUERTE</v>
      </c>
      <c r="AL15" s="106" t="str">
        <f t="shared" ref="AL15:AL17" si="3">IF(AJ15&lt;=49,"0",IF(AJ15&lt;=99,"1",IF(AJ15=100,"2","-")))</f>
        <v>2</v>
      </c>
      <c r="AM15" s="103" t="s">
        <v>72</v>
      </c>
      <c r="AN15" s="102" t="str">
        <f t="shared" ref="AN15:AN17" si="4">IF(S15="","-",S15)</f>
        <v>MAYOR</v>
      </c>
      <c r="AO15" s="105" t="str">
        <f>IFERROR(VLOOKUP(LEFT(AM15,3)&amp;LEFT(AN15,3),'Parametrización AC'!$B$36:$C$50,2,0),"-")</f>
        <v>ALTA</v>
      </c>
      <c r="AP15" s="104" t="s">
        <v>224</v>
      </c>
      <c r="AQ15" s="85" t="s">
        <v>257</v>
      </c>
      <c r="AR15" s="85" t="s">
        <v>258</v>
      </c>
      <c r="AS15" s="85">
        <v>1</v>
      </c>
      <c r="AT15" s="85" t="s">
        <v>259</v>
      </c>
      <c r="AU15" s="86">
        <v>45659</v>
      </c>
      <c r="AV15" s="86">
        <v>45807</v>
      </c>
      <c r="AW15" s="85" t="s">
        <v>396</v>
      </c>
      <c r="AX15" s="97" t="s">
        <v>506</v>
      </c>
      <c r="AY15" s="114" t="s">
        <v>514</v>
      </c>
      <c r="AZ15" s="97" t="s">
        <v>507</v>
      </c>
      <c r="BA15" s="98" t="s">
        <v>508</v>
      </c>
      <c r="BB15" s="98" t="s">
        <v>508</v>
      </c>
      <c r="BC15" s="98"/>
      <c r="BD15" s="113"/>
    </row>
    <row r="16" spans="1:57" s="39" customFormat="1" ht="298.2" customHeight="1" x14ac:dyDescent="0.3">
      <c r="A16" s="99"/>
      <c r="B16" s="98"/>
      <c r="C16" s="98"/>
      <c r="D16" s="98"/>
      <c r="E16" s="98"/>
      <c r="F16" s="98"/>
      <c r="G16" s="98"/>
      <c r="H16" s="98"/>
      <c r="I16" s="98"/>
      <c r="J16" s="98"/>
      <c r="K16" s="98"/>
      <c r="L16" s="98"/>
      <c r="M16" s="98"/>
      <c r="N16" s="98"/>
      <c r="O16" s="98"/>
      <c r="P16" s="98"/>
      <c r="Q16" s="104"/>
      <c r="R16" s="104"/>
      <c r="S16" s="104"/>
      <c r="T16" s="105"/>
      <c r="U16" s="104"/>
      <c r="V16" s="150"/>
      <c r="W16" s="104"/>
      <c r="X16" s="100"/>
      <c r="Y16" s="104"/>
      <c r="Z16" s="104"/>
      <c r="AA16" s="104"/>
      <c r="AB16" s="104"/>
      <c r="AC16" s="104"/>
      <c r="AD16" s="104"/>
      <c r="AE16" s="104"/>
      <c r="AF16" s="102"/>
      <c r="AG16" s="102"/>
      <c r="AH16" s="104"/>
      <c r="AI16" s="102"/>
      <c r="AJ16" s="102"/>
      <c r="AK16" s="102"/>
      <c r="AL16" s="106"/>
      <c r="AM16" s="104"/>
      <c r="AN16" s="102"/>
      <c r="AO16" s="105"/>
      <c r="AP16" s="104"/>
      <c r="AQ16" s="85" t="s">
        <v>260</v>
      </c>
      <c r="AR16" s="85" t="s">
        <v>261</v>
      </c>
      <c r="AS16" s="85">
        <v>2</v>
      </c>
      <c r="AT16" s="85" t="s">
        <v>416</v>
      </c>
      <c r="AU16" s="86">
        <v>45748</v>
      </c>
      <c r="AV16" s="86">
        <v>45930</v>
      </c>
      <c r="AW16" s="85" t="s">
        <v>396</v>
      </c>
      <c r="AX16" s="97"/>
      <c r="AY16" s="114"/>
      <c r="AZ16" s="97"/>
      <c r="BA16" s="98"/>
      <c r="BB16" s="98"/>
      <c r="BC16" s="98"/>
      <c r="BD16" s="113"/>
    </row>
    <row r="17" spans="1:57" s="39" customFormat="1" ht="298.2" customHeight="1" x14ac:dyDescent="0.3">
      <c r="A17" s="99" t="s">
        <v>243</v>
      </c>
      <c r="B17" s="98" t="s">
        <v>244</v>
      </c>
      <c r="C17" s="98" t="s">
        <v>249</v>
      </c>
      <c r="D17" s="98" t="s">
        <v>245</v>
      </c>
      <c r="E17" s="98" t="s">
        <v>246</v>
      </c>
      <c r="F17" s="98" t="s">
        <v>247</v>
      </c>
      <c r="G17" s="97" t="s">
        <v>244</v>
      </c>
      <c r="H17" s="97" t="s">
        <v>535</v>
      </c>
      <c r="I17" s="97" t="s">
        <v>537</v>
      </c>
      <c r="J17" s="97" t="s">
        <v>536</v>
      </c>
      <c r="K17" s="98" t="s">
        <v>524</v>
      </c>
      <c r="L17" s="98" t="s">
        <v>237</v>
      </c>
      <c r="M17" s="98" t="s">
        <v>237</v>
      </c>
      <c r="N17" s="98" t="s">
        <v>237</v>
      </c>
      <c r="O17" s="98" t="s">
        <v>237</v>
      </c>
      <c r="P17" s="98" t="s">
        <v>523</v>
      </c>
      <c r="Q17" s="104" t="s">
        <v>538</v>
      </c>
      <c r="R17" s="104" t="s">
        <v>72</v>
      </c>
      <c r="S17" s="104" t="s">
        <v>84</v>
      </c>
      <c r="T17" s="105" t="str">
        <f>IFERROR(VLOOKUP(LEFT(R17,3)&amp;LEFT(S17,3),'Parametrización AC'!$B$36:$C$50,2,0),"-")</f>
        <v>ALTA</v>
      </c>
      <c r="U17" s="76" t="s">
        <v>74</v>
      </c>
      <c r="V17" s="87" t="s">
        <v>519</v>
      </c>
      <c r="W17" s="76" t="s">
        <v>75</v>
      </c>
      <c r="X17" s="85" t="s">
        <v>521</v>
      </c>
      <c r="Y17" s="76">
        <v>15</v>
      </c>
      <c r="Z17" s="76">
        <v>15</v>
      </c>
      <c r="AA17" s="76">
        <v>15</v>
      </c>
      <c r="AB17" s="76">
        <v>15</v>
      </c>
      <c r="AC17" s="76">
        <v>15</v>
      </c>
      <c r="AD17" s="76">
        <v>15</v>
      </c>
      <c r="AE17" s="76">
        <v>10</v>
      </c>
      <c r="AF17" s="75">
        <f t="shared" ref="AF17:AF18" si="5">IF(AE17="","-",Y17+Z17+AA17+AB17+AC17+AD17+AE17)</f>
        <v>100</v>
      </c>
      <c r="AG17" s="75" t="str">
        <f t="shared" ref="AG17:AG18" si="6">IF(AE17="","-",IF(AF17&lt;=85,"DEBIL",IF(AF17&lt;=95,"MODERADO",IF(AF17&lt;=150,"FUERTE"))))</f>
        <v>FUERTE</v>
      </c>
      <c r="AH17" s="76" t="s">
        <v>76</v>
      </c>
      <c r="AI17" s="75" t="str">
        <f>IFERROR(VLOOKUP(AG17&amp;AH17,'Parametrización AC'!$U$37:$V$45,2,0),"")</f>
        <v>FUERTE</v>
      </c>
      <c r="AJ17" s="102">
        <f t="shared" ref="AJ17" si="7">IFERROR((IF(AI17="",0,AF17))/
(IF(AI17="",0,1)),"-")</f>
        <v>100</v>
      </c>
      <c r="AK17" s="102" t="str">
        <f t="shared" ref="AK17" si="8">IF(AJ17&lt;=49,"DEBIL",IF(AJ17&lt;=99,"MODERADO",IF(AJ17=100,"FUERTE","-")))</f>
        <v>FUERTE</v>
      </c>
      <c r="AL17" s="106" t="str">
        <f t="shared" si="3"/>
        <v>2</v>
      </c>
      <c r="AM17" s="103" t="s">
        <v>72</v>
      </c>
      <c r="AN17" s="102" t="str">
        <f t="shared" si="4"/>
        <v>MAYOR</v>
      </c>
      <c r="AO17" s="105" t="str">
        <f>IFERROR(VLOOKUP(LEFT(AM17,3)&amp;LEFT(AN17,3),'Parametrización AC'!$B$36:$C$50,2,0),"-")</f>
        <v>ALTA</v>
      </c>
      <c r="AP17" s="104" t="s">
        <v>224</v>
      </c>
      <c r="AQ17" s="100" t="s">
        <v>517</v>
      </c>
      <c r="AR17" s="100" t="s">
        <v>261</v>
      </c>
      <c r="AS17" s="100">
        <v>1</v>
      </c>
      <c r="AT17" s="100" t="s">
        <v>518</v>
      </c>
      <c r="AU17" s="101">
        <v>45931</v>
      </c>
      <c r="AV17" s="101">
        <v>46022</v>
      </c>
      <c r="AW17" s="100" t="s">
        <v>396</v>
      </c>
      <c r="AX17" s="59" t="s">
        <v>506</v>
      </c>
      <c r="AY17" s="92" t="s">
        <v>515</v>
      </c>
      <c r="AZ17" s="59" t="s">
        <v>507</v>
      </c>
      <c r="BA17" s="74" t="s">
        <v>508</v>
      </c>
      <c r="BB17" s="74" t="s">
        <v>508</v>
      </c>
      <c r="BC17" s="71"/>
      <c r="BD17" s="72"/>
    </row>
    <row r="18" spans="1:57" s="39" customFormat="1" ht="298.2" customHeight="1" x14ac:dyDescent="0.3">
      <c r="A18" s="99"/>
      <c r="B18" s="98"/>
      <c r="C18" s="98"/>
      <c r="D18" s="98"/>
      <c r="E18" s="98"/>
      <c r="F18" s="98"/>
      <c r="G18" s="97"/>
      <c r="H18" s="97"/>
      <c r="I18" s="97"/>
      <c r="J18" s="97"/>
      <c r="K18" s="98"/>
      <c r="L18" s="98"/>
      <c r="M18" s="98"/>
      <c r="N18" s="98"/>
      <c r="O18" s="98"/>
      <c r="P18" s="98"/>
      <c r="Q18" s="104"/>
      <c r="R18" s="104"/>
      <c r="S18" s="104"/>
      <c r="T18" s="105"/>
      <c r="U18" s="76" t="s">
        <v>74</v>
      </c>
      <c r="V18" s="87" t="s">
        <v>520</v>
      </c>
      <c r="W18" s="76" t="s">
        <v>75</v>
      </c>
      <c r="X18" s="85" t="s">
        <v>522</v>
      </c>
      <c r="Y18" s="76">
        <v>15</v>
      </c>
      <c r="Z18" s="76">
        <v>15</v>
      </c>
      <c r="AA18" s="76">
        <v>15</v>
      </c>
      <c r="AB18" s="76">
        <v>15</v>
      </c>
      <c r="AC18" s="76">
        <v>15</v>
      </c>
      <c r="AD18" s="76">
        <v>15</v>
      </c>
      <c r="AE18" s="76">
        <v>10</v>
      </c>
      <c r="AF18" s="75">
        <f t="shared" si="5"/>
        <v>100</v>
      </c>
      <c r="AG18" s="75" t="str">
        <f t="shared" si="6"/>
        <v>FUERTE</v>
      </c>
      <c r="AH18" s="76" t="s">
        <v>76</v>
      </c>
      <c r="AI18" s="75" t="str">
        <f>IFERROR(VLOOKUP(AG18&amp;AH18,'Parametrización AC'!$U$37:$V$45,2,0),"")</f>
        <v>FUERTE</v>
      </c>
      <c r="AJ18" s="102"/>
      <c r="AK18" s="102"/>
      <c r="AL18" s="106"/>
      <c r="AM18" s="103"/>
      <c r="AN18" s="102"/>
      <c r="AO18" s="105"/>
      <c r="AP18" s="104"/>
      <c r="AQ18" s="100"/>
      <c r="AR18" s="100"/>
      <c r="AS18" s="100"/>
      <c r="AT18" s="100"/>
      <c r="AU18" s="101"/>
      <c r="AV18" s="101"/>
      <c r="AW18" s="100"/>
      <c r="AX18" s="59" t="s">
        <v>506</v>
      </c>
      <c r="AY18" s="92" t="s">
        <v>516</v>
      </c>
      <c r="AZ18" s="59" t="s">
        <v>507</v>
      </c>
      <c r="BA18" s="74" t="s">
        <v>508</v>
      </c>
      <c r="BB18" s="74" t="s">
        <v>508</v>
      </c>
      <c r="BC18" s="71"/>
      <c r="BD18" s="72"/>
    </row>
    <row r="19" spans="1:57" s="39" customFormat="1" ht="258" customHeight="1" x14ac:dyDescent="0.3">
      <c r="A19" s="93" t="s">
        <v>262</v>
      </c>
      <c r="B19" s="74" t="s">
        <v>289</v>
      </c>
      <c r="C19" s="74" t="s">
        <v>263</v>
      </c>
      <c r="D19" s="74" t="s">
        <v>264</v>
      </c>
      <c r="E19" s="74" t="s">
        <v>265</v>
      </c>
      <c r="F19" s="74" t="s">
        <v>266</v>
      </c>
      <c r="G19" s="74" t="s">
        <v>267</v>
      </c>
      <c r="H19" s="74" t="s">
        <v>268</v>
      </c>
      <c r="I19" s="74" t="s">
        <v>269</v>
      </c>
      <c r="J19" s="74" t="s">
        <v>270</v>
      </c>
      <c r="K19" s="74" t="s">
        <v>271</v>
      </c>
      <c r="L19" s="74" t="s">
        <v>237</v>
      </c>
      <c r="M19" s="74" t="s">
        <v>237</v>
      </c>
      <c r="N19" s="74" t="s">
        <v>237</v>
      </c>
      <c r="O19" s="74" t="s">
        <v>237</v>
      </c>
      <c r="P19" s="74" t="s">
        <v>272</v>
      </c>
      <c r="Q19" s="76" t="s">
        <v>108</v>
      </c>
      <c r="R19" s="76" t="s">
        <v>72</v>
      </c>
      <c r="S19" s="76" t="s">
        <v>123</v>
      </c>
      <c r="T19" s="77" t="str">
        <f>IFERROR(VLOOKUP(LEFT(R19,3)&amp;LEFT(S19,3),'Parametrización AC'!$B$36:$C$50,2,0),"-")</f>
        <v>ALTA</v>
      </c>
      <c r="U19" s="76" t="s">
        <v>74</v>
      </c>
      <c r="V19" s="87" t="s">
        <v>472</v>
      </c>
      <c r="W19" s="76" t="s">
        <v>75</v>
      </c>
      <c r="X19" s="85" t="s">
        <v>413</v>
      </c>
      <c r="Y19" s="76">
        <v>15</v>
      </c>
      <c r="Z19" s="76">
        <v>15</v>
      </c>
      <c r="AA19" s="76">
        <v>15</v>
      </c>
      <c r="AB19" s="76">
        <v>15</v>
      </c>
      <c r="AC19" s="76">
        <v>15</v>
      </c>
      <c r="AD19" s="76">
        <v>15</v>
      </c>
      <c r="AE19" s="76">
        <v>10</v>
      </c>
      <c r="AF19" s="75">
        <f t="shared" si="0"/>
        <v>100</v>
      </c>
      <c r="AG19" s="75" t="str">
        <f t="shared" si="1"/>
        <v>FUERTE</v>
      </c>
      <c r="AH19" s="76" t="s">
        <v>76</v>
      </c>
      <c r="AI19" s="75" t="str">
        <f>IFERROR(VLOOKUP(AG19&amp;AH19,'Parametrización AC'!$U$37:$V$45,2,0),"")</f>
        <v>FUERTE</v>
      </c>
      <c r="AJ19" s="75">
        <f>IFERROR((IF(AI19="",0,AF19))/
(IF(AI19="",0,1)),"-")</f>
        <v>100</v>
      </c>
      <c r="AK19" s="75" t="str">
        <f t="shared" ref="AK19" si="9">IF(AJ19&lt;=49,"DEBIL",IF(AJ19&lt;=99,"MODERADO",IF(AJ19=100,"FUERTE","-")))</f>
        <v>FUERTE</v>
      </c>
      <c r="AL19" s="78" t="str">
        <f t="shared" ref="AL19" si="10">IF(AJ19&lt;=49,"0",IF(AJ19&lt;=99,"1",IF(AJ19=100,"2","-")))</f>
        <v>2</v>
      </c>
      <c r="AM19" s="84" t="s">
        <v>72</v>
      </c>
      <c r="AN19" s="75" t="str">
        <f t="shared" ref="AN19" si="11">IF(S19="","-",S19)</f>
        <v>CATASTROFICO</v>
      </c>
      <c r="AO19" s="77" t="str">
        <f>IFERROR(VLOOKUP(LEFT(AM19,3)&amp;LEFT(AN19,3),'Parametrización AC'!$B$36:$C$50,2,0),"-")</f>
        <v>ALTA</v>
      </c>
      <c r="AP19" s="76" t="s">
        <v>224</v>
      </c>
      <c r="AQ19" s="81" t="s">
        <v>273</v>
      </c>
      <c r="AR19" s="83" t="s">
        <v>274</v>
      </c>
      <c r="AS19" s="83">
        <v>2</v>
      </c>
      <c r="AT19" s="83" t="s">
        <v>275</v>
      </c>
      <c r="AU19" s="51">
        <v>45778</v>
      </c>
      <c r="AV19" s="51">
        <v>45991</v>
      </c>
      <c r="AW19" s="75" t="s">
        <v>417</v>
      </c>
      <c r="AX19" s="59" t="s">
        <v>506</v>
      </c>
      <c r="AY19" s="94" t="s">
        <v>541</v>
      </c>
      <c r="AZ19" s="59" t="s">
        <v>507</v>
      </c>
      <c r="BA19" s="74" t="s">
        <v>508</v>
      </c>
      <c r="BB19" s="74" t="s">
        <v>508</v>
      </c>
      <c r="BC19" s="50"/>
      <c r="BD19" s="52"/>
    </row>
    <row r="20" spans="1:57" ht="216.6" customHeight="1" x14ac:dyDescent="0.3">
      <c r="A20" s="93" t="s">
        <v>277</v>
      </c>
      <c r="B20" s="74" t="s">
        <v>276</v>
      </c>
      <c r="C20" s="74" t="s">
        <v>278</v>
      </c>
      <c r="D20" s="74" t="s">
        <v>279</v>
      </c>
      <c r="E20" s="74" t="s">
        <v>280</v>
      </c>
      <c r="F20" s="74" t="s">
        <v>281</v>
      </c>
      <c r="G20" s="74" t="s">
        <v>282</v>
      </c>
      <c r="H20" s="74" t="s">
        <v>105</v>
      </c>
      <c r="I20" s="74" t="s">
        <v>269</v>
      </c>
      <c r="J20" s="74" t="s">
        <v>283</v>
      </c>
      <c r="K20" s="74" t="s">
        <v>284</v>
      </c>
      <c r="L20" s="74" t="s">
        <v>237</v>
      </c>
      <c r="M20" s="74" t="s">
        <v>237</v>
      </c>
      <c r="N20" s="74" t="s">
        <v>237</v>
      </c>
      <c r="O20" s="74" t="s">
        <v>237</v>
      </c>
      <c r="P20" s="74" t="s">
        <v>285</v>
      </c>
      <c r="Q20" s="76" t="s">
        <v>108</v>
      </c>
      <c r="R20" s="76" t="s">
        <v>72</v>
      </c>
      <c r="S20" s="76" t="s">
        <v>84</v>
      </c>
      <c r="T20" s="77" t="str">
        <f>IFERROR(VLOOKUP(LEFT(R20,3)&amp;LEFT(S20,3),'Parametrización AC'!$B$36:$C$50,2,0),"-")</f>
        <v>ALTA</v>
      </c>
      <c r="U20" s="76" t="s">
        <v>74</v>
      </c>
      <c r="V20" s="58" t="s">
        <v>473</v>
      </c>
      <c r="W20" s="76" t="s">
        <v>75</v>
      </c>
      <c r="X20" s="74" t="s">
        <v>396</v>
      </c>
      <c r="Y20" s="76">
        <v>15</v>
      </c>
      <c r="Z20" s="76">
        <v>15</v>
      </c>
      <c r="AA20" s="76">
        <v>15</v>
      </c>
      <c r="AB20" s="76">
        <v>15</v>
      </c>
      <c r="AC20" s="76">
        <v>15</v>
      </c>
      <c r="AD20" s="76">
        <v>15</v>
      </c>
      <c r="AE20" s="76">
        <v>10</v>
      </c>
      <c r="AF20" s="75">
        <f t="shared" si="0"/>
        <v>100</v>
      </c>
      <c r="AG20" s="75" t="str">
        <f t="shared" si="1"/>
        <v>FUERTE</v>
      </c>
      <c r="AH20" s="76" t="s">
        <v>76</v>
      </c>
      <c r="AI20" s="75" t="str">
        <f>IFERROR(VLOOKUP(AG20&amp;AH20,'Parametrización AC'!$U$37:$V$45,2,0),"")</f>
        <v>FUERTE</v>
      </c>
      <c r="AJ20" s="75">
        <f>IFERROR((IF(AI20="",0,AF20))/
(IF(AI20="",0,1)),"-")</f>
        <v>100</v>
      </c>
      <c r="AK20" s="75" t="str">
        <f t="shared" ref="AK20" si="12">IF(AJ20&lt;=49,"DEBIL",IF(AJ20&lt;=99,"MODERADO",IF(AJ20=100,"FUERTE","-")))</f>
        <v>FUERTE</v>
      </c>
      <c r="AL20" s="78" t="str">
        <f t="shared" ref="AL20" si="13">IF(AJ20&lt;=49,"0",IF(AJ20&lt;=99,"1",IF(AJ20=100,"2","-")))</f>
        <v>2</v>
      </c>
      <c r="AM20" s="84" t="s">
        <v>72</v>
      </c>
      <c r="AN20" s="75" t="str">
        <f t="shared" ref="AN20" si="14">IF(S20="","-",S20)</f>
        <v>MAYOR</v>
      </c>
      <c r="AO20" s="77" t="str">
        <f>IFERROR(VLOOKUP(LEFT(AM20,3)&amp;LEFT(AN20,3),'Parametrización AC'!$B$36:$C$50,2,0),"-")</f>
        <v>ALTA</v>
      </c>
      <c r="AP20" s="76" t="s">
        <v>224</v>
      </c>
      <c r="AQ20" s="74" t="s">
        <v>474</v>
      </c>
      <c r="AR20" s="74" t="s">
        <v>286</v>
      </c>
      <c r="AS20" s="74">
        <v>2</v>
      </c>
      <c r="AT20" s="74" t="s">
        <v>287</v>
      </c>
      <c r="AU20" s="80">
        <v>45809</v>
      </c>
      <c r="AV20" s="80">
        <v>45997</v>
      </c>
      <c r="AW20" s="74" t="s">
        <v>396</v>
      </c>
      <c r="AX20" s="59" t="s">
        <v>506</v>
      </c>
      <c r="AY20" s="94" t="s">
        <v>529</v>
      </c>
      <c r="AZ20" s="59" t="s">
        <v>507</v>
      </c>
      <c r="BA20" s="74" t="s">
        <v>508</v>
      </c>
      <c r="BB20" s="74" t="s">
        <v>508</v>
      </c>
      <c r="BC20" s="50"/>
      <c r="BD20" s="52"/>
      <c r="BE20" s="33" t="s">
        <v>546</v>
      </c>
    </row>
    <row r="21" spans="1:57" ht="180.6" customHeight="1" x14ac:dyDescent="0.3">
      <c r="A21" s="93" t="s">
        <v>290</v>
      </c>
      <c r="B21" s="74" t="s">
        <v>288</v>
      </c>
      <c r="C21" s="81" t="s">
        <v>304</v>
      </c>
      <c r="D21" s="81" t="s">
        <v>291</v>
      </c>
      <c r="E21" s="81" t="s">
        <v>292</v>
      </c>
      <c r="F21" s="81" t="s">
        <v>293</v>
      </c>
      <c r="G21" s="81" t="s">
        <v>294</v>
      </c>
      <c r="H21" s="81" t="s">
        <v>295</v>
      </c>
      <c r="I21" s="88" t="s">
        <v>296</v>
      </c>
      <c r="J21" s="81" t="s">
        <v>297</v>
      </c>
      <c r="K21" s="81" t="s">
        <v>298</v>
      </c>
      <c r="L21" s="74" t="s">
        <v>237</v>
      </c>
      <c r="M21" s="74" t="s">
        <v>237</v>
      </c>
      <c r="N21" s="74" t="s">
        <v>237</v>
      </c>
      <c r="O21" s="74" t="s">
        <v>237</v>
      </c>
      <c r="P21" s="81" t="s">
        <v>299</v>
      </c>
      <c r="Q21" s="76" t="s">
        <v>108</v>
      </c>
      <c r="R21" s="76" t="s">
        <v>72</v>
      </c>
      <c r="S21" s="76" t="s">
        <v>73</v>
      </c>
      <c r="T21" s="77" t="str">
        <f>IFERROR(VLOOKUP(LEFT(R21,3)&amp;LEFT(S21,3),'Parametrización AC'!$B$36:$C$50,2,0),"-")</f>
        <v>MODERADA</v>
      </c>
      <c r="U21" s="76" t="s">
        <v>74</v>
      </c>
      <c r="V21" s="87" t="s">
        <v>476</v>
      </c>
      <c r="W21" s="76" t="s">
        <v>75</v>
      </c>
      <c r="X21" s="85" t="s">
        <v>396</v>
      </c>
      <c r="Y21" s="76">
        <v>15</v>
      </c>
      <c r="Z21" s="76">
        <v>15</v>
      </c>
      <c r="AA21" s="76">
        <v>15</v>
      </c>
      <c r="AB21" s="76">
        <v>15</v>
      </c>
      <c r="AC21" s="76">
        <v>15</v>
      </c>
      <c r="AD21" s="76">
        <v>15</v>
      </c>
      <c r="AE21" s="76">
        <v>10</v>
      </c>
      <c r="AF21" s="75">
        <f t="shared" si="0"/>
        <v>100</v>
      </c>
      <c r="AG21" s="75" t="str">
        <f t="shared" si="1"/>
        <v>FUERTE</v>
      </c>
      <c r="AH21" s="76" t="s">
        <v>76</v>
      </c>
      <c r="AI21" s="75" t="str">
        <f>IFERROR(VLOOKUP(AG21&amp;AH21,'Parametrización AC'!$U$37:$V$45,2,0),"")</f>
        <v>FUERTE</v>
      </c>
      <c r="AJ21" s="75">
        <f>IFERROR((IF(AI21="",0,AF21))/
(IF(AI21="",0,1)),"-")</f>
        <v>100</v>
      </c>
      <c r="AK21" s="75" t="str">
        <f t="shared" ref="AK21" si="15">IF(AJ21&lt;=49,"DEBIL",IF(AJ21&lt;=99,"MODERADO",IF(AJ21=100,"FUERTE","-")))</f>
        <v>FUERTE</v>
      </c>
      <c r="AL21" s="78" t="str">
        <f t="shared" ref="AL21" si="16">IF(AJ21&lt;=49,"0",IF(AJ21&lt;=99,"1",IF(AJ21=100,"2","-")))</f>
        <v>2</v>
      </c>
      <c r="AM21" s="84" t="s">
        <v>72</v>
      </c>
      <c r="AN21" s="75" t="str">
        <f t="shared" ref="AN21" si="17">IF(S21="","-",S21)</f>
        <v xml:space="preserve">MODERADO </v>
      </c>
      <c r="AO21" s="77" t="str">
        <f>IFERROR(VLOOKUP(LEFT(AM21,3)&amp;LEFT(AN21,3),'Parametrización AC'!$B$36:$C$50,2,0),"-")</f>
        <v>MODERADA</v>
      </c>
      <c r="AP21" s="76" t="s">
        <v>224</v>
      </c>
      <c r="AQ21" s="85" t="s">
        <v>478</v>
      </c>
      <c r="AR21" s="85" t="s">
        <v>300</v>
      </c>
      <c r="AS21" s="85">
        <v>2</v>
      </c>
      <c r="AT21" s="85" t="s">
        <v>301</v>
      </c>
      <c r="AU21" s="86">
        <v>45779</v>
      </c>
      <c r="AV21" s="86">
        <v>45989</v>
      </c>
      <c r="AW21" s="85" t="s">
        <v>413</v>
      </c>
      <c r="AX21" s="59" t="s">
        <v>506</v>
      </c>
      <c r="AY21" s="94" t="s">
        <v>539</v>
      </c>
      <c r="AZ21" s="59" t="s">
        <v>507</v>
      </c>
      <c r="BA21" s="74" t="s">
        <v>508</v>
      </c>
      <c r="BB21" s="74" t="s">
        <v>508</v>
      </c>
      <c r="BC21" s="50"/>
      <c r="BD21" s="52"/>
    </row>
    <row r="22" spans="1:57" ht="171.6" customHeight="1" x14ac:dyDescent="0.3">
      <c r="A22" s="93" t="s">
        <v>290</v>
      </c>
      <c r="B22" s="74" t="s">
        <v>288</v>
      </c>
      <c r="C22" s="81" t="s">
        <v>306</v>
      </c>
      <c r="D22" s="81" t="s">
        <v>307</v>
      </c>
      <c r="E22" s="81" t="s">
        <v>305</v>
      </c>
      <c r="F22" s="81" t="s">
        <v>308</v>
      </c>
      <c r="G22" s="81" t="s">
        <v>309</v>
      </c>
      <c r="H22" s="81" t="s">
        <v>295</v>
      </c>
      <c r="I22" s="88" t="s">
        <v>475</v>
      </c>
      <c r="J22" s="81" t="s">
        <v>311</v>
      </c>
      <c r="K22" s="81" t="s">
        <v>310</v>
      </c>
      <c r="L22" s="74" t="s">
        <v>237</v>
      </c>
      <c r="M22" s="74" t="s">
        <v>237</v>
      </c>
      <c r="N22" s="74" t="s">
        <v>237</v>
      </c>
      <c r="O22" s="74" t="s">
        <v>237</v>
      </c>
      <c r="P22" s="81" t="s">
        <v>299</v>
      </c>
      <c r="Q22" s="76" t="s">
        <v>108</v>
      </c>
      <c r="R22" s="76" t="s">
        <v>72</v>
      </c>
      <c r="S22" s="76" t="s">
        <v>73</v>
      </c>
      <c r="T22" s="77" t="str">
        <f>IFERROR(VLOOKUP(LEFT(R22,3)&amp;LEFT(S22,3),'Parametrización AC'!$B$36:$C$50,2,0),"-")</f>
        <v>MODERADA</v>
      </c>
      <c r="U22" s="76" t="s">
        <v>74</v>
      </c>
      <c r="V22" s="58" t="s">
        <v>477</v>
      </c>
      <c r="W22" s="76" t="s">
        <v>75</v>
      </c>
      <c r="X22" s="85" t="s">
        <v>396</v>
      </c>
      <c r="Y22" s="76">
        <v>15</v>
      </c>
      <c r="Z22" s="76">
        <v>15</v>
      </c>
      <c r="AA22" s="76">
        <v>15</v>
      </c>
      <c r="AB22" s="76">
        <v>15</v>
      </c>
      <c r="AC22" s="76">
        <v>15</v>
      </c>
      <c r="AD22" s="76">
        <v>15</v>
      </c>
      <c r="AE22" s="76">
        <v>10</v>
      </c>
      <c r="AF22" s="75">
        <f t="shared" si="0"/>
        <v>100</v>
      </c>
      <c r="AG22" s="75" t="str">
        <f t="shared" si="1"/>
        <v>FUERTE</v>
      </c>
      <c r="AH22" s="76" t="s">
        <v>76</v>
      </c>
      <c r="AI22" s="75" t="str">
        <f>IFERROR(VLOOKUP(AG22&amp;AH22,'Parametrización AC'!$U$37:$V$45,2,0),"")</f>
        <v>FUERTE</v>
      </c>
      <c r="AJ22" s="75">
        <f>IFERROR((IF(AI22="",0,AF22))/
(IF(AI22="",0,1)),"-")</f>
        <v>100</v>
      </c>
      <c r="AK22" s="75" t="str">
        <f t="shared" ref="AK22" si="18">IF(AJ22&lt;=49,"DEBIL",IF(AJ22&lt;=99,"MODERADO",IF(AJ22=100,"FUERTE","-")))</f>
        <v>FUERTE</v>
      </c>
      <c r="AL22" s="78" t="str">
        <f t="shared" ref="AL22" si="19">IF(AJ22&lt;=49,"0",IF(AJ22&lt;=99,"1",IF(AJ22=100,"2","-")))</f>
        <v>2</v>
      </c>
      <c r="AM22" s="84" t="s">
        <v>72</v>
      </c>
      <c r="AN22" s="75" t="str">
        <f t="shared" ref="AN22" si="20">IF(S22="","-",S22)</f>
        <v xml:space="preserve">MODERADO </v>
      </c>
      <c r="AO22" s="77" t="str">
        <f>IFERROR(VLOOKUP(LEFT(AM22,3)&amp;LEFT(AN22,3),'Parametrización AC'!$B$36:$C$50,2,0),"-")</f>
        <v>MODERADA</v>
      </c>
      <c r="AP22" s="76" t="s">
        <v>224</v>
      </c>
      <c r="AQ22" s="74" t="s">
        <v>479</v>
      </c>
      <c r="AR22" s="74" t="s">
        <v>302</v>
      </c>
      <c r="AS22" s="74">
        <v>4</v>
      </c>
      <c r="AT22" s="74" t="s">
        <v>303</v>
      </c>
      <c r="AU22" s="80">
        <v>45659</v>
      </c>
      <c r="AV22" s="80">
        <v>46022</v>
      </c>
      <c r="AW22" s="74" t="s">
        <v>396</v>
      </c>
      <c r="AX22" s="59" t="s">
        <v>506</v>
      </c>
      <c r="AY22" s="94" t="s">
        <v>540</v>
      </c>
      <c r="AZ22" s="59" t="s">
        <v>507</v>
      </c>
      <c r="BA22" s="74" t="s">
        <v>508</v>
      </c>
      <c r="BB22" s="74" t="s">
        <v>508</v>
      </c>
      <c r="BC22" s="50"/>
      <c r="BD22" s="52"/>
    </row>
    <row r="23" spans="1:57" ht="409.2" customHeight="1" x14ac:dyDescent="0.3">
      <c r="A23" s="99" t="s">
        <v>321</v>
      </c>
      <c r="B23" s="110" t="s">
        <v>312</v>
      </c>
      <c r="C23" s="110" t="s">
        <v>313</v>
      </c>
      <c r="D23" s="110" t="s">
        <v>314</v>
      </c>
      <c r="E23" s="110" t="s">
        <v>315</v>
      </c>
      <c r="F23" s="110" t="s">
        <v>316</v>
      </c>
      <c r="G23" s="110" t="s">
        <v>317</v>
      </c>
      <c r="H23" s="110" t="s">
        <v>105</v>
      </c>
      <c r="I23" s="110" t="s">
        <v>318</v>
      </c>
      <c r="J23" s="110" t="s">
        <v>319</v>
      </c>
      <c r="K23" s="110" t="s">
        <v>480</v>
      </c>
      <c r="L23" s="110" t="s">
        <v>237</v>
      </c>
      <c r="M23" s="110" t="s">
        <v>237</v>
      </c>
      <c r="N23" s="110" t="s">
        <v>237</v>
      </c>
      <c r="O23" s="110" t="s">
        <v>237</v>
      </c>
      <c r="P23" s="110" t="s">
        <v>320</v>
      </c>
      <c r="Q23" s="104" t="s">
        <v>108</v>
      </c>
      <c r="R23" s="104" t="s">
        <v>72</v>
      </c>
      <c r="S23" s="104" t="s">
        <v>84</v>
      </c>
      <c r="T23" s="105" t="str">
        <f>IFERROR(VLOOKUP(LEFT(R23,3)&amp;LEFT(S23,3),'Parametrización AC'!$B$36:$C$50,2,0),"-")</f>
        <v>ALTA</v>
      </c>
      <c r="U23" s="76" t="s">
        <v>74</v>
      </c>
      <c r="V23" s="87" t="s">
        <v>481</v>
      </c>
      <c r="W23" s="76" t="s">
        <v>75</v>
      </c>
      <c r="X23" s="85" t="s">
        <v>413</v>
      </c>
      <c r="Y23" s="76">
        <v>15</v>
      </c>
      <c r="Z23" s="76">
        <v>15</v>
      </c>
      <c r="AA23" s="76">
        <v>15</v>
      </c>
      <c r="AB23" s="76">
        <v>15</v>
      </c>
      <c r="AC23" s="76">
        <v>15</v>
      </c>
      <c r="AD23" s="76">
        <v>15</v>
      </c>
      <c r="AE23" s="76">
        <v>10</v>
      </c>
      <c r="AF23" s="75">
        <f t="shared" si="0"/>
        <v>100</v>
      </c>
      <c r="AG23" s="75" t="str">
        <f t="shared" si="1"/>
        <v>FUERTE</v>
      </c>
      <c r="AH23" s="76" t="s">
        <v>76</v>
      </c>
      <c r="AI23" s="75" t="str">
        <f>IFERROR(VLOOKUP(AG23&amp;AH23,'Parametrización AC'!$U$37:$V$45,2,0),"")</f>
        <v>FUERTE</v>
      </c>
      <c r="AJ23" s="102">
        <f>IFERROR((IF(AI23="",0,AF23)+IF(AI24="",0,AF24))/
(IF(AI23="",0,1)+IF(AI24="",0,1)),"-")</f>
        <v>100</v>
      </c>
      <c r="AK23" s="102" t="str">
        <f t="shared" ref="AK23" si="21">IF(AJ23&lt;=49,"DEBIL",IF(AJ23&lt;=99,"MODERADO",IF(AJ23=100,"FUERTE","-")))</f>
        <v>FUERTE</v>
      </c>
      <c r="AL23" s="106" t="str">
        <f t="shared" ref="AL23" si="22">IF(AJ23&lt;=49,"0",IF(AJ23&lt;=99,"1",IF(AJ23=100,"2","-")))</f>
        <v>2</v>
      </c>
      <c r="AM23" s="103" t="s">
        <v>72</v>
      </c>
      <c r="AN23" s="102" t="str">
        <f t="shared" ref="AN23" si="23">IF(S23="","-",S23)</f>
        <v>MAYOR</v>
      </c>
      <c r="AO23" s="105" t="str">
        <f>IFERROR(VLOOKUP(LEFT(AM23,3)&amp;LEFT(AN23,3),'Parametrización AC'!$B$36:$C$50,2,0),"-")</f>
        <v>ALTA</v>
      </c>
      <c r="AP23" s="104" t="s">
        <v>224</v>
      </c>
      <c r="AQ23" s="100" t="s">
        <v>322</v>
      </c>
      <c r="AR23" s="100" t="s">
        <v>323</v>
      </c>
      <c r="AS23" s="100">
        <v>3</v>
      </c>
      <c r="AT23" s="100" t="s">
        <v>324</v>
      </c>
      <c r="AU23" s="101">
        <v>45719</v>
      </c>
      <c r="AV23" s="101">
        <v>45968</v>
      </c>
      <c r="AW23" s="100" t="s">
        <v>413</v>
      </c>
      <c r="AX23" s="59" t="s">
        <v>506</v>
      </c>
      <c r="AY23" s="94" t="s">
        <v>530</v>
      </c>
      <c r="AZ23" s="59" t="s">
        <v>507</v>
      </c>
      <c r="BA23" s="74" t="s">
        <v>508</v>
      </c>
      <c r="BB23" s="74" t="s">
        <v>508</v>
      </c>
      <c r="BC23" s="98"/>
      <c r="BD23" s="113"/>
      <c r="BE23" s="161" t="s">
        <v>547</v>
      </c>
    </row>
    <row r="24" spans="1:57" ht="409.2" customHeight="1" x14ac:dyDescent="0.3">
      <c r="A24" s="99"/>
      <c r="B24" s="110"/>
      <c r="C24" s="110"/>
      <c r="D24" s="110"/>
      <c r="E24" s="110"/>
      <c r="F24" s="110"/>
      <c r="G24" s="110"/>
      <c r="H24" s="110"/>
      <c r="I24" s="110"/>
      <c r="J24" s="110"/>
      <c r="K24" s="110"/>
      <c r="L24" s="110"/>
      <c r="M24" s="110"/>
      <c r="N24" s="110"/>
      <c r="O24" s="110"/>
      <c r="P24" s="110"/>
      <c r="Q24" s="104"/>
      <c r="R24" s="104"/>
      <c r="S24" s="104"/>
      <c r="T24" s="105"/>
      <c r="U24" s="76" t="s">
        <v>74</v>
      </c>
      <c r="V24" s="87" t="s">
        <v>482</v>
      </c>
      <c r="W24" s="76" t="s">
        <v>75</v>
      </c>
      <c r="X24" s="85" t="s">
        <v>413</v>
      </c>
      <c r="Y24" s="76">
        <v>15</v>
      </c>
      <c r="Z24" s="76">
        <v>15</v>
      </c>
      <c r="AA24" s="76">
        <v>15</v>
      </c>
      <c r="AB24" s="76">
        <v>15</v>
      </c>
      <c r="AC24" s="76">
        <v>15</v>
      </c>
      <c r="AD24" s="76">
        <v>15</v>
      </c>
      <c r="AE24" s="76">
        <v>10</v>
      </c>
      <c r="AF24" s="75">
        <f t="shared" si="0"/>
        <v>100</v>
      </c>
      <c r="AG24" s="75" t="str">
        <f t="shared" si="1"/>
        <v>FUERTE</v>
      </c>
      <c r="AH24" s="76" t="s">
        <v>76</v>
      </c>
      <c r="AI24" s="75" t="str">
        <f>IFERROR(VLOOKUP(AG24&amp;AH24,'Parametrización AC'!$U$37:$V$45,2,0),"")</f>
        <v>FUERTE</v>
      </c>
      <c r="AJ24" s="102"/>
      <c r="AK24" s="102"/>
      <c r="AL24" s="106"/>
      <c r="AM24" s="104"/>
      <c r="AN24" s="102"/>
      <c r="AO24" s="105"/>
      <c r="AP24" s="104"/>
      <c r="AQ24" s="100"/>
      <c r="AR24" s="100"/>
      <c r="AS24" s="100"/>
      <c r="AT24" s="100"/>
      <c r="AU24" s="101"/>
      <c r="AV24" s="101"/>
      <c r="AW24" s="100"/>
      <c r="AX24" s="59" t="s">
        <v>506</v>
      </c>
      <c r="AY24" s="94" t="s">
        <v>531</v>
      </c>
      <c r="AZ24" s="59" t="s">
        <v>507</v>
      </c>
      <c r="BA24" s="74" t="s">
        <v>508</v>
      </c>
      <c r="BB24" s="74" t="s">
        <v>508</v>
      </c>
      <c r="BC24" s="98"/>
      <c r="BD24" s="113"/>
      <c r="BE24" s="161"/>
    </row>
    <row r="25" spans="1:57" ht="244.2" customHeight="1" x14ac:dyDescent="0.3">
      <c r="A25" s="93" t="s">
        <v>325</v>
      </c>
      <c r="B25" s="74" t="s">
        <v>326</v>
      </c>
      <c r="C25" s="74" t="s">
        <v>327</v>
      </c>
      <c r="D25" s="74" t="s">
        <v>328</v>
      </c>
      <c r="E25" s="74" t="s">
        <v>329</v>
      </c>
      <c r="F25" s="74" t="s">
        <v>330</v>
      </c>
      <c r="G25" s="74" t="s">
        <v>331</v>
      </c>
      <c r="H25" s="74" t="s">
        <v>105</v>
      </c>
      <c r="I25" s="74" t="s">
        <v>332</v>
      </c>
      <c r="J25" s="74" t="s">
        <v>333</v>
      </c>
      <c r="K25" s="74" t="s">
        <v>334</v>
      </c>
      <c r="L25" s="74" t="s">
        <v>237</v>
      </c>
      <c r="M25" s="74" t="s">
        <v>237</v>
      </c>
      <c r="N25" s="74" t="s">
        <v>237</v>
      </c>
      <c r="O25" s="74" t="s">
        <v>237</v>
      </c>
      <c r="P25" s="74" t="s">
        <v>335</v>
      </c>
      <c r="Q25" s="76" t="s">
        <v>108</v>
      </c>
      <c r="R25" s="76" t="s">
        <v>72</v>
      </c>
      <c r="S25" s="76" t="s">
        <v>73</v>
      </c>
      <c r="T25" s="56" t="str">
        <f>IFERROR(VLOOKUP(LEFT(R25,3)&amp;LEFT(S25,3),[1]Parametrización!$B$36:$C$50,2,0),"-")</f>
        <v>MODERADA</v>
      </c>
      <c r="U25" s="76" t="s">
        <v>97</v>
      </c>
      <c r="V25" s="58" t="s">
        <v>336</v>
      </c>
      <c r="W25" s="76" t="s">
        <v>75</v>
      </c>
      <c r="X25" s="74" t="s">
        <v>418</v>
      </c>
      <c r="Y25" s="76">
        <v>15</v>
      </c>
      <c r="Z25" s="76">
        <v>15</v>
      </c>
      <c r="AA25" s="76">
        <v>15</v>
      </c>
      <c r="AB25" s="76">
        <v>15</v>
      </c>
      <c r="AC25" s="76">
        <v>15</v>
      </c>
      <c r="AD25" s="76">
        <v>15</v>
      </c>
      <c r="AE25" s="76">
        <v>10</v>
      </c>
      <c r="AF25" s="75">
        <f>IF(AE25="","-",Y25+Z25+AA25+AB25+AC25+AD25+AE25)</f>
        <v>100</v>
      </c>
      <c r="AG25" s="75" t="str">
        <f>IF(AE25="","-",IF(AF25&lt;=85,"DEBIL",IF(AF25&lt;=95,"MODERADO",IF(AF25&lt;=150,"FUERTE"))))</f>
        <v>FUERTE</v>
      </c>
      <c r="AH25" s="76" t="s">
        <v>76</v>
      </c>
      <c r="AI25" s="75" t="str">
        <f>IFERROR(VLOOKUP(AG25&amp;AH25,[1]Parametrización!$U$37:$V$45,2,0),"")</f>
        <v>FUERTE</v>
      </c>
      <c r="AJ25" s="75">
        <f>IFERROR((IF(AI25="",0,AF25))/
(IF(AI25="",0,1)),"-")</f>
        <v>100</v>
      </c>
      <c r="AK25" s="75" t="str">
        <f t="shared" ref="AK25" si="24">IF(AJ25&lt;=49,"DEBIL",IF(AJ25&lt;=99,"MODERADO",IF(AJ25=100,"FUERTE","-")))</f>
        <v>FUERTE</v>
      </c>
      <c r="AL25" s="78" t="str">
        <f t="shared" ref="AL25" si="25">IF(AJ25&lt;=49,"0",IF(AJ25&lt;=99,"1",IF(AJ25=100,"2","-")))</f>
        <v>2</v>
      </c>
      <c r="AM25" s="84" t="s">
        <v>72</v>
      </c>
      <c r="AN25" s="75" t="str">
        <f>IF(S25="","-",S25)</f>
        <v xml:space="preserve">MODERADO </v>
      </c>
      <c r="AO25" s="56" t="str">
        <f>IFERROR(VLOOKUP(LEFT(AM25,3)&amp;LEFT(AN25,3),[1]Parametrización!$B$36:$C$50,2,0),"-")</f>
        <v>MODERADA</v>
      </c>
      <c r="AP25" s="76" t="s">
        <v>348</v>
      </c>
      <c r="AQ25" s="74" t="s">
        <v>483</v>
      </c>
      <c r="AR25" s="74">
        <v>4</v>
      </c>
      <c r="AS25" s="74">
        <v>4</v>
      </c>
      <c r="AT25" s="74" t="s">
        <v>337</v>
      </c>
      <c r="AU25" s="80">
        <v>45698</v>
      </c>
      <c r="AV25" s="80">
        <v>46006</v>
      </c>
      <c r="AW25" s="74" t="s">
        <v>418</v>
      </c>
      <c r="AX25" s="79" t="s">
        <v>506</v>
      </c>
      <c r="AY25" s="95" t="s">
        <v>512</v>
      </c>
      <c r="AZ25" s="59" t="s">
        <v>507</v>
      </c>
      <c r="BA25" s="74" t="s">
        <v>508</v>
      </c>
      <c r="BB25" s="74" t="s">
        <v>508</v>
      </c>
      <c r="BC25" s="53"/>
      <c r="BD25" s="54"/>
    </row>
    <row r="26" spans="1:57" ht="333.6" customHeight="1" x14ac:dyDescent="0.3">
      <c r="A26" s="151" t="s">
        <v>443</v>
      </c>
      <c r="B26" s="152" t="s">
        <v>338</v>
      </c>
      <c r="C26" s="152" t="s">
        <v>339</v>
      </c>
      <c r="D26" s="152" t="s">
        <v>340</v>
      </c>
      <c r="E26" s="152" t="s">
        <v>341</v>
      </c>
      <c r="F26" s="152" t="s">
        <v>342</v>
      </c>
      <c r="G26" s="110" t="s">
        <v>343</v>
      </c>
      <c r="H26" s="110" t="s">
        <v>105</v>
      </c>
      <c r="I26" s="152" t="s">
        <v>344</v>
      </c>
      <c r="J26" s="152" t="s">
        <v>345</v>
      </c>
      <c r="K26" s="152" t="s">
        <v>346</v>
      </c>
      <c r="L26" s="153" t="s">
        <v>253</v>
      </c>
      <c r="M26" s="153" t="s">
        <v>253</v>
      </c>
      <c r="N26" s="153" t="s">
        <v>253</v>
      </c>
      <c r="O26" s="153" t="s">
        <v>253</v>
      </c>
      <c r="P26" s="152" t="s">
        <v>347</v>
      </c>
      <c r="Q26" s="102" t="s">
        <v>108</v>
      </c>
      <c r="R26" s="102" t="s">
        <v>122</v>
      </c>
      <c r="S26" s="102" t="s">
        <v>84</v>
      </c>
      <c r="T26" s="110" t="s">
        <v>183</v>
      </c>
      <c r="U26" s="102" t="s">
        <v>74</v>
      </c>
      <c r="V26" s="88" t="s">
        <v>484</v>
      </c>
      <c r="W26" s="102" t="s">
        <v>75</v>
      </c>
      <c r="X26" s="81" t="s">
        <v>414</v>
      </c>
      <c r="Y26" s="55">
        <v>15</v>
      </c>
      <c r="Z26" s="55">
        <v>15</v>
      </c>
      <c r="AA26" s="55">
        <v>15</v>
      </c>
      <c r="AB26" s="55">
        <v>15</v>
      </c>
      <c r="AC26" s="55">
        <v>15</v>
      </c>
      <c r="AD26" s="55">
        <v>15</v>
      </c>
      <c r="AE26" s="55">
        <v>10</v>
      </c>
      <c r="AF26" s="55">
        <f>+Y26+Z26+AA26+AB26+AC26+AD26+AE26</f>
        <v>100</v>
      </c>
      <c r="AG26" s="55" t="str">
        <f>IF(AF26&lt;=85,"DEBIL",IF(AF26&lt;=95,"MODERADO",IF(AF26&lt;=100,"FUERTE")))</f>
        <v>FUERTE</v>
      </c>
      <c r="AH26" s="75" t="s">
        <v>76</v>
      </c>
      <c r="AI26" s="75" t="str">
        <f>IFERROR(VLOOKUP(AG26&amp;AH26,[1]Parametrización!$U$37:$V$45,2,0),"")</f>
        <v>FUERTE</v>
      </c>
      <c r="AJ26" s="75">
        <f>IFERROR((IF(AI26="",0,AF26))/
(IF(AI26="",0,1)),"-")</f>
        <v>100</v>
      </c>
      <c r="AK26" s="75" t="str">
        <f t="shared" ref="AK26:AK27" si="26">IF(AJ26&lt;=49,"DEBIL",IF(AJ26&lt;=99,"MODERADO",IF(AJ26=100,"FUERTE","-")))</f>
        <v>FUERTE</v>
      </c>
      <c r="AL26" s="154" t="str">
        <f>IF(AJ26&lt;=49,"0",IF(AJ26&lt;=99,"1",IF(AJ26=100,"2")))</f>
        <v>2</v>
      </c>
      <c r="AM26" s="106" t="s">
        <v>72</v>
      </c>
      <c r="AN26" s="102" t="str">
        <f>S26</f>
        <v>MAYOR</v>
      </c>
      <c r="AO26" s="105" t="s">
        <v>166</v>
      </c>
      <c r="AP26" s="102" t="s">
        <v>348</v>
      </c>
      <c r="AQ26" s="110" t="s">
        <v>486</v>
      </c>
      <c r="AR26" s="110" t="s">
        <v>349</v>
      </c>
      <c r="AS26" s="110">
        <v>1</v>
      </c>
      <c r="AT26" s="110" t="s">
        <v>350</v>
      </c>
      <c r="AU26" s="111">
        <v>45691</v>
      </c>
      <c r="AV26" s="111">
        <v>45838</v>
      </c>
      <c r="AW26" s="110" t="s">
        <v>419</v>
      </c>
      <c r="AX26" s="79" t="s">
        <v>506</v>
      </c>
      <c r="AY26" s="94" t="s">
        <v>527</v>
      </c>
      <c r="AZ26" s="59" t="s">
        <v>507</v>
      </c>
      <c r="BA26" s="74" t="s">
        <v>508</v>
      </c>
      <c r="BB26" s="74" t="s">
        <v>508</v>
      </c>
      <c r="BC26" s="53"/>
      <c r="BD26" s="54"/>
    </row>
    <row r="27" spans="1:57" ht="94.2" customHeight="1" x14ac:dyDescent="0.3">
      <c r="A27" s="151"/>
      <c r="B27" s="152"/>
      <c r="C27" s="152"/>
      <c r="D27" s="152"/>
      <c r="E27" s="152"/>
      <c r="F27" s="152"/>
      <c r="G27" s="110"/>
      <c r="H27" s="110"/>
      <c r="I27" s="152"/>
      <c r="J27" s="152"/>
      <c r="K27" s="152"/>
      <c r="L27" s="153"/>
      <c r="M27" s="153"/>
      <c r="N27" s="153"/>
      <c r="O27" s="153"/>
      <c r="P27" s="152"/>
      <c r="Q27" s="102"/>
      <c r="R27" s="102"/>
      <c r="S27" s="102"/>
      <c r="T27" s="110"/>
      <c r="U27" s="102"/>
      <c r="V27" s="155" t="s">
        <v>485</v>
      </c>
      <c r="W27" s="102"/>
      <c r="X27" s="110" t="s">
        <v>414</v>
      </c>
      <c r="Y27" s="102">
        <v>15</v>
      </c>
      <c r="Z27" s="102">
        <v>15</v>
      </c>
      <c r="AA27" s="102">
        <v>15</v>
      </c>
      <c r="AB27" s="102">
        <v>15</v>
      </c>
      <c r="AC27" s="102">
        <v>15</v>
      </c>
      <c r="AD27" s="102">
        <v>15</v>
      </c>
      <c r="AE27" s="102">
        <v>10</v>
      </c>
      <c r="AF27" s="102">
        <f>+Y26+Z26+AA26+AB26+AC26+AD26+AE26</f>
        <v>100</v>
      </c>
      <c r="AG27" s="102" t="str">
        <f>IF(AF26&lt;=85,"DEBIL",IF(AF26&lt;=95,"MODERADO",IF(AF26&lt;=100,"FUERTE")))</f>
        <v>FUERTE</v>
      </c>
      <c r="AH27" s="102" t="s">
        <v>76</v>
      </c>
      <c r="AI27" s="102" t="str">
        <f>IFERROR(VLOOKUP(AG27&amp;AH27,[1]Parametrización!$U$37:$V$45,2,0),"")</f>
        <v>FUERTE</v>
      </c>
      <c r="AJ27" s="102">
        <f>IFERROR((IF(AI27="",0,AF27))/
(IF(AI27="",0,1)),"-")</f>
        <v>100</v>
      </c>
      <c r="AK27" s="102" t="str">
        <f t="shared" si="26"/>
        <v>FUERTE</v>
      </c>
      <c r="AL27" s="154"/>
      <c r="AM27" s="106"/>
      <c r="AN27" s="102"/>
      <c r="AO27" s="105"/>
      <c r="AP27" s="102"/>
      <c r="AQ27" s="110"/>
      <c r="AR27" s="110"/>
      <c r="AS27" s="110"/>
      <c r="AT27" s="110"/>
      <c r="AU27" s="111"/>
      <c r="AV27" s="111"/>
      <c r="AW27" s="110"/>
      <c r="AX27" s="108" t="s">
        <v>506</v>
      </c>
      <c r="AY27" s="107" t="s">
        <v>528</v>
      </c>
      <c r="AZ27" s="97" t="s">
        <v>507</v>
      </c>
      <c r="BA27" s="98" t="s">
        <v>508</v>
      </c>
      <c r="BB27" s="98" t="s">
        <v>508</v>
      </c>
      <c r="BC27" s="53"/>
      <c r="BD27" s="54"/>
    </row>
    <row r="28" spans="1:57" ht="94.2" customHeight="1" x14ac:dyDescent="0.3">
      <c r="A28" s="151"/>
      <c r="B28" s="152"/>
      <c r="C28" s="152"/>
      <c r="D28" s="152"/>
      <c r="E28" s="152"/>
      <c r="F28" s="152"/>
      <c r="G28" s="110"/>
      <c r="H28" s="110"/>
      <c r="I28" s="152"/>
      <c r="J28" s="152"/>
      <c r="K28" s="152"/>
      <c r="L28" s="153"/>
      <c r="M28" s="153"/>
      <c r="N28" s="153"/>
      <c r="O28" s="153"/>
      <c r="P28" s="152"/>
      <c r="Q28" s="102"/>
      <c r="R28" s="102"/>
      <c r="S28" s="102"/>
      <c r="T28" s="110"/>
      <c r="U28" s="102"/>
      <c r="V28" s="155"/>
      <c r="W28" s="102"/>
      <c r="X28" s="110"/>
      <c r="Y28" s="102"/>
      <c r="Z28" s="102"/>
      <c r="AA28" s="102"/>
      <c r="AB28" s="102"/>
      <c r="AC28" s="102"/>
      <c r="AD28" s="102"/>
      <c r="AE28" s="102"/>
      <c r="AF28" s="102"/>
      <c r="AG28" s="102"/>
      <c r="AH28" s="102"/>
      <c r="AI28" s="102"/>
      <c r="AJ28" s="102"/>
      <c r="AK28" s="102"/>
      <c r="AL28" s="154"/>
      <c r="AM28" s="106"/>
      <c r="AN28" s="102"/>
      <c r="AO28" s="105"/>
      <c r="AP28" s="102"/>
      <c r="AQ28" s="110"/>
      <c r="AR28" s="110"/>
      <c r="AS28" s="110"/>
      <c r="AT28" s="110"/>
      <c r="AU28" s="111"/>
      <c r="AV28" s="111"/>
      <c r="AW28" s="110"/>
      <c r="AX28" s="108"/>
      <c r="AY28" s="107"/>
      <c r="AZ28" s="97"/>
      <c r="BA28" s="98"/>
      <c r="BB28" s="98"/>
      <c r="BC28" s="53"/>
      <c r="BD28" s="54"/>
    </row>
    <row r="29" spans="1:57" ht="265.8" customHeight="1" x14ac:dyDescent="0.3">
      <c r="A29" s="93" t="s">
        <v>351</v>
      </c>
      <c r="B29" s="74" t="s">
        <v>352</v>
      </c>
      <c r="C29" s="74" t="s">
        <v>353</v>
      </c>
      <c r="D29" s="74" t="s">
        <v>354</v>
      </c>
      <c r="E29" s="74" t="s">
        <v>355</v>
      </c>
      <c r="F29" s="74" t="s">
        <v>356</v>
      </c>
      <c r="G29" s="74" t="s">
        <v>357</v>
      </c>
      <c r="H29" s="74" t="s">
        <v>105</v>
      </c>
      <c r="I29" s="74" t="s">
        <v>234</v>
      </c>
      <c r="J29" s="74" t="s">
        <v>487</v>
      </c>
      <c r="K29" s="74" t="s">
        <v>358</v>
      </c>
      <c r="L29" s="74" t="s">
        <v>237</v>
      </c>
      <c r="M29" s="74" t="s">
        <v>237</v>
      </c>
      <c r="N29" s="74" t="s">
        <v>237</v>
      </c>
      <c r="O29" s="74" t="s">
        <v>237</v>
      </c>
      <c r="P29" s="74" t="s">
        <v>359</v>
      </c>
      <c r="Q29" s="76" t="s">
        <v>108</v>
      </c>
      <c r="R29" s="76" t="s">
        <v>72</v>
      </c>
      <c r="S29" s="76" t="s">
        <v>84</v>
      </c>
      <c r="T29" s="89" t="str">
        <f>IFERROR(VLOOKUP(LEFT(R29,3)&amp;LEFT(S29,3),[2]Parametrización!$B$36:$C$50,2,0),"-")</f>
        <v>ALTA</v>
      </c>
      <c r="U29" s="76" t="s">
        <v>74</v>
      </c>
      <c r="V29" s="58" t="s">
        <v>360</v>
      </c>
      <c r="W29" s="76" t="s">
        <v>75</v>
      </c>
      <c r="X29" s="74" t="s">
        <v>361</v>
      </c>
      <c r="Y29" s="76">
        <v>15</v>
      </c>
      <c r="Z29" s="76">
        <v>15</v>
      </c>
      <c r="AA29" s="76">
        <v>15</v>
      </c>
      <c r="AB29" s="76">
        <v>15</v>
      </c>
      <c r="AC29" s="76">
        <v>15</v>
      </c>
      <c r="AD29" s="76">
        <v>15</v>
      </c>
      <c r="AE29" s="76">
        <v>10</v>
      </c>
      <c r="AF29" s="75">
        <f>IF(AE29="","-",Y29+Z29+AA29+AB29+AC29+AD29+AE29)</f>
        <v>100</v>
      </c>
      <c r="AG29" s="75" t="str">
        <f>IF(AE29="","-",IF(AF29&lt;=85,"DEBIL",IF(AF29&lt;=95,"MODERADO",IF(AF29&lt;=150,"FUERTE"))))</f>
        <v>FUERTE</v>
      </c>
      <c r="AH29" s="76" t="s">
        <v>76</v>
      </c>
      <c r="AI29" s="75" t="str">
        <f>IFERROR(VLOOKUP(AG29&amp;AH29,[2]Parametrización!$U$37:$V$45,2,0),"")</f>
        <v>FUERTE</v>
      </c>
      <c r="AJ29" s="75">
        <v>100</v>
      </c>
      <c r="AK29" s="75" t="str">
        <f>IF(AJ29&lt;=49,"DEBIL",IF(AJ29&lt;=99,"MODERADO",IF(AJ29=100,"FUERTE","-")))</f>
        <v>FUERTE</v>
      </c>
      <c r="AL29" s="78" t="str">
        <f>IF(AJ29&lt;=49,"0",IF(AJ29&lt;=99,"1",IF(AJ29=100,"2","-")))</f>
        <v>2</v>
      </c>
      <c r="AM29" s="84" t="s">
        <v>72</v>
      </c>
      <c r="AN29" s="75" t="str">
        <f>IF(S29="","-",S29)</f>
        <v>MAYOR</v>
      </c>
      <c r="AO29" s="89" t="str">
        <f>IFERROR(VLOOKUP(LEFT(AM29,3)&amp;LEFT(AN29,3),[2]Parametrización!$B$36:$C$50,2,0),"-")</f>
        <v>ALTA</v>
      </c>
      <c r="AP29" s="76" t="s">
        <v>224</v>
      </c>
      <c r="AQ29" s="74" t="s">
        <v>488</v>
      </c>
      <c r="AR29" s="74" t="s">
        <v>362</v>
      </c>
      <c r="AS29" s="74">
        <v>2</v>
      </c>
      <c r="AT29" s="74" t="s">
        <v>363</v>
      </c>
      <c r="AU29" s="80">
        <v>45689</v>
      </c>
      <c r="AV29" s="80">
        <v>45991</v>
      </c>
      <c r="AW29" s="74" t="s">
        <v>361</v>
      </c>
      <c r="AX29" s="79" t="s">
        <v>506</v>
      </c>
      <c r="AY29" s="95" t="s">
        <v>510</v>
      </c>
      <c r="AZ29" s="59" t="s">
        <v>507</v>
      </c>
      <c r="BA29" s="74" t="s">
        <v>508</v>
      </c>
      <c r="BB29" s="74" t="s">
        <v>508</v>
      </c>
      <c r="BC29" s="53"/>
      <c r="BD29" s="54"/>
    </row>
    <row r="30" spans="1:57" ht="396" customHeight="1" x14ac:dyDescent="0.3">
      <c r="A30" s="93" t="s">
        <v>364</v>
      </c>
      <c r="B30" s="74" t="s">
        <v>365</v>
      </c>
      <c r="C30" s="74" t="s">
        <v>366</v>
      </c>
      <c r="D30" s="74" t="s">
        <v>374</v>
      </c>
      <c r="E30" s="74" t="s">
        <v>367</v>
      </c>
      <c r="F30" s="74" t="s">
        <v>368</v>
      </c>
      <c r="G30" s="74" t="s">
        <v>369</v>
      </c>
      <c r="H30" s="74" t="s">
        <v>370</v>
      </c>
      <c r="I30" s="74" t="s">
        <v>489</v>
      </c>
      <c r="J30" s="74" t="s">
        <v>371</v>
      </c>
      <c r="K30" s="74" t="s">
        <v>490</v>
      </c>
      <c r="L30" s="74" t="s">
        <v>237</v>
      </c>
      <c r="M30" s="74" t="s">
        <v>237</v>
      </c>
      <c r="N30" s="74" t="s">
        <v>237</v>
      </c>
      <c r="O30" s="74" t="s">
        <v>237</v>
      </c>
      <c r="P30" s="74" t="s">
        <v>372</v>
      </c>
      <c r="Q30" s="76" t="s">
        <v>108</v>
      </c>
      <c r="R30" s="76" t="s">
        <v>72</v>
      </c>
      <c r="S30" s="76" t="s">
        <v>84</v>
      </c>
      <c r="T30" s="89" t="str">
        <f>IFERROR(VLOOKUP(LEFT(R30,3)&amp;LEFT(S30,3),[3]Parametrización!$B$36:$C$50,2,0),"-")</f>
        <v>ALTA</v>
      </c>
      <c r="U30" s="76" t="s">
        <v>74</v>
      </c>
      <c r="V30" s="58" t="s">
        <v>491</v>
      </c>
      <c r="W30" s="76" t="s">
        <v>75</v>
      </c>
      <c r="X30" s="74" t="s">
        <v>424</v>
      </c>
      <c r="Y30" s="76">
        <v>15</v>
      </c>
      <c r="Z30" s="76">
        <v>15</v>
      </c>
      <c r="AA30" s="76">
        <v>15</v>
      </c>
      <c r="AB30" s="76">
        <v>15</v>
      </c>
      <c r="AC30" s="76">
        <v>15</v>
      </c>
      <c r="AD30" s="76">
        <v>15</v>
      </c>
      <c r="AE30" s="76">
        <v>10</v>
      </c>
      <c r="AF30" s="75">
        <f>IF(AE30="","-",Y30+Z30+AA30+AB30+AC30+AD30+AE30)</f>
        <v>100</v>
      </c>
      <c r="AG30" s="75" t="str">
        <f>IF(AE30="","-",IF(AF30&lt;=85,"DEBIL",IF(AF30&lt;=95,"MODERADO",IF(AF30&lt;=150,"FUERTE"))))</f>
        <v>FUERTE</v>
      </c>
      <c r="AH30" s="76" t="s">
        <v>76</v>
      </c>
      <c r="AI30" s="75" t="str">
        <f>IFERROR(VLOOKUP(AG30&amp;AH30,[3]Parametrización!$U$37:$V$45,2,0),"")</f>
        <v>FUERTE</v>
      </c>
      <c r="AJ30" s="75">
        <v>100</v>
      </c>
      <c r="AK30" s="75" t="str">
        <f>IF(AJ30&lt;=49,"DEBIL",IF(AJ30&lt;=99,"MODERADO",IF(AJ30=100,"FUERTE","-")))</f>
        <v>FUERTE</v>
      </c>
      <c r="AL30" s="78" t="str">
        <f>IF(AJ30&lt;=49,"0",IF(AJ30&lt;=99,"1",IF(AJ30=100,"2","-")))</f>
        <v>2</v>
      </c>
      <c r="AM30" s="84" t="s">
        <v>72</v>
      </c>
      <c r="AN30" s="75" t="str">
        <f>IF(S30="","-",S30)</f>
        <v>MAYOR</v>
      </c>
      <c r="AO30" s="89" t="str">
        <f>IFERROR(VLOOKUP(LEFT(AM30,3)&amp;LEFT(AN30,3),[3]Parametrización!$B$36:$C$50,2,0),"-")</f>
        <v>ALTA</v>
      </c>
      <c r="AP30" s="76" t="s">
        <v>87</v>
      </c>
      <c r="AQ30" s="74" t="s">
        <v>423</v>
      </c>
      <c r="AR30" s="74" t="s">
        <v>422</v>
      </c>
      <c r="AS30" s="74">
        <v>2</v>
      </c>
      <c r="AT30" s="74" t="s">
        <v>373</v>
      </c>
      <c r="AU30" s="80">
        <v>45747</v>
      </c>
      <c r="AV30" s="80">
        <v>45985</v>
      </c>
      <c r="AW30" s="74" t="s">
        <v>415</v>
      </c>
      <c r="AX30" s="79" t="s">
        <v>506</v>
      </c>
      <c r="AY30" s="95" t="s">
        <v>513</v>
      </c>
      <c r="AZ30" s="59" t="s">
        <v>507</v>
      </c>
      <c r="BA30" s="74" t="s">
        <v>508</v>
      </c>
      <c r="BB30" s="74" t="s">
        <v>508</v>
      </c>
      <c r="BC30" s="53"/>
      <c r="BD30" s="54"/>
    </row>
    <row r="31" spans="1:57" ht="166.8" customHeight="1" x14ac:dyDescent="0.3">
      <c r="A31" s="93" t="s">
        <v>375</v>
      </c>
      <c r="B31" s="74" t="s">
        <v>376</v>
      </c>
      <c r="C31" s="74" t="s">
        <v>456</v>
      </c>
      <c r="D31" s="74" t="s">
        <v>457</v>
      </c>
      <c r="E31" s="74" t="s">
        <v>458</v>
      </c>
      <c r="F31" s="74" t="s">
        <v>459</v>
      </c>
      <c r="G31" s="74" t="s">
        <v>460</v>
      </c>
      <c r="H31" s="74" t="s">
        <v>377</v>
      </c>
      <c r="I31" s="74" t="s">
        <v>461</v>
      </c>
      <c r="J31" s="74" t="s">
        <v>462</v>
      </c>
      <c r="K31" s="74" t="s">
        <v>492</v>
      </c>
      <c r="L31" s="74" t="s">
        <v>237</v>
      </c>
      <c r="M31" s="74" t="s">
        <v>237</v>
      </c>
      <c r="N31" s="74" t="s">
        <v>237</v>
      </c>
      <c r="O31" s="74" t="s">
        <v>237</v>
      </c>
      <c r="P31" s="74" t="s">
        <v>463</v>
      </c>
      <c r="Q31" s="76" t="s">
        <v>103</v>
      </c>
      <c r="R31" s="76" t="s">
        <v>72</v>
      </c>
      <c r="S31" s="76" t="s">
        <v>73</v>
      </c>
      <c r="T31" s="56" t="s">
        <v>155</v>
      </c>
      <c r="U31" s="76" t="s">
        <v>97</v>
      </c>
      <c r="V31" s="58" t="s">
        <v>493</v>
      </c>
      <c r="W31" s="76" t="s">
        <v>75</v>
      </c>
      <c r="X31" s="74" t="s">
        <v>464</v>
      </c>
      <c r="Y31" s="76">
        <v>15</v>
      </c>
      <c r="Z31" s="76">
        <v>15</v>
      </c>
      <c r="AA31" s="76">
        <v>15</v>
      </c>
      <c r="AB31" s="76">
        <v>15</v>
      </c>
      <c r="AC31" s="76">
        <v>15</v>
      </c>
      <c r="AD31" s="76">
        <v>15</v>
      </c>
      <c r="AE31" s="76">
        <v>10</v>
      </c>
      <c r="AF31" s="75">
        <v>100</v>
      </c>
      <c r="AG31" s="75" t="s">
        <v>76</v>
      </c>
      <c r="AH31" s="76" t="s">
        <v>76</v>
      </c>
      <c r="AI31" s="75" t="s">
        <v>76</v>
      </c>
      <c r="AJ31" s="75">
        <v>100</v>
      </c>
      <c r="AK31" s="75" t="s">
        <v>76</v>
      </c>
      <c r="AL31" s="78" t="s">
        <v>465</v>
      </c>
      <c r="AM31" s="84" t="s">
        <v>72</v>
      </c>
      <c r="AN31" s="75" t="s">
        <v>73</v>
      </c>
      <c r="AO31" s="56" t="s">
        <v>155</v>
      </c>
      <c r="AP31" s="76" t="s">
        <v>494</v>
      </c>
      <c r="AQ31" s="74" t="s">
        <v>466</v>
      </c>
      <c r="AR31" s="74" t="s">
        <v>467</v>
      </c>
      <c r="AS31" s="74">
        <v>4</v>
      </c>
      <c r="AT31" s="74" t="s">
        <v>468</v>
      </c>
      <c r="AU31" s="80">
        <v>45659</v>
      </c>
      <c r="AV31" s="80">
        <v>46022</v>
      </c>
      <c r="AW31" s="74" t="s">
        <v>469</v>
      </c>
      <c r="AX31" s="79" t="s">
        <v>506</v>
      </c>
      <c r="AY31" s="95" t="s">
        <v>511</v>
      </c>
      <c r="AZ31" s="59" t="s">
        <v>507</v>
      </c>
      <c r="BA31" s="74" t="s">
        <v>508</v>
      </c>
      <c r="BB31" s="74" t="s">
        <v>508</v>
      </c>
      <c r="BC31" s="53"/>
      <c r="BD31" s="54"/>
    </row>
    <row r="32" spans="1:57" ht="160.80000000000001" customHeight="1" x14ac:dyDescent="0.3">
      <c r="A32" s="151" t="s">
        <v>2</v>
      </c>
      <c r="B32" s="110" t="s">
        <v>378</v>
      </c>
      <c r="C32" s="110" t="s">
        <v>379</v>
      </c>
      <c r="D32" s="110" t="s">
        <v>380</v>
      </c>
      <c r="E32" s="110" t="s">
        <v>381</v>
      </c>
      <c r="F32" s="110" t="s">
        <v>382</v>
      </c>
      <c r="G32" s="110" t="s">
        <v>383</v>
      </c>
      <c r="H32" s="110" t="s">
        <v>105</v>
      </c>
      <c r="I32" s="110" t="s">
        <v>234</v>
      </c>
      <c r="J32" s="110" t="s">
        <v>384</v>
      </c>
      <c r="K32" s="110" t="s">
        <v>385</v>
      </c>
      <c r="L32" s="110" t="s">
        <v>237</v>
      </c>
      <c r="M32" s="110" t="s">
        <v>237</v>
      </c>
      <c r="N32" s="110" t="s">
        <v>237</v>
      </c>
      <c r="O32" s="110" t="s">
        <v>237</v>
      </c>
      <c r="P32" s="110" t="s">
        <v>386</v>
      </c>
      <c r="Q32" s="102" t="s">
        <v>108</v>
      </c>
      <c r="R32" s="102" t="s">
        <v>122</v>
      </c>
      <c r="S32" s="102" t="s">
        <v>84</v>
      </c>
      <c r="T32" s="110" t="s">
        <v>183</v>
      </c>
      <c r="U32" s="75" t="s">
        <v>74</v>
      </c>
      <c r="V32" s="88" t="s">
        <v>387</v>
      </c>
      <c r="W32" s="102" t="s">
        <v>75</v>
      </c>
      <c r="X32" s="81" t="s">
        <v>415</v>
      </c>
      <c r="Y32" s="75">
        <v>15</v>
      </c>
      <c r="Z32" s="75">
        <v>15</v>
      </c>
      <c r="AA32" s="75">
        <v>15</v>
      </c>
      <c r="AB32" s="75">
        <v>15</v>
      </c>
      <c r="AC32" s="75">
        <v>15</v>
      </c>
      <c r="AD32" s="75">
        <v>15</v>
      </c>
      <c r="AE32" s="75">
        <v>10</v>
      </c>
      <c r="AF32" s="75">
        <f t="shared" ref="AF32:AF34" si="27">+Y32+Z32+AA32+AB32+AC32+AD32+AE32</f>
        <v>100</v>
      </c>
      <c r="AG32" s="75" t="str">
        <f t="shared" ref="AG32:AG34" si="28">IF(AF32&lt;=85,"DEBIL",IF(AF32&lt;=95,"MODERADO",IF(AF32&lt;=100,"FUERTE")))</f>
        <v>FUERTE</v>
      </c>
      <c r="AH32" s="75" t="s">
        <v>76</v>
      </c>
      <c r="AI32" s="75" t="str">
        <f>IFERROR(VLOOKUP(AG32&amp;AH32,[4]Parametrización!$U$37:$V$45,2,0),"")</f>
        <v>FUERTE</v>
      </c>
      <c r="AJ32" s="102">
        <v>100</v>
      </c>
      <c r="AK32" s="102" t="str">
        <f t="shared" ref="AK32" si="29">IF(AJ32&lt;=49,"DEBIL",IF(AJ32&lt;=99,"MODERADO",IF(AJ32=100,"FUERTE")))</f>
        <v>FUERTE</v>
      </c>
      <c r="AL32" s="106" t="str">
        <f t="shared" ref="AL32" si="30">IF(AJ32&lt;=49,"0",IF(AJ32&lt;=99,"1",IF(AJ32=100,"2")))</f>
        <v>2</v>
      </c>
      <c r="AM32" s="106" t="s">
        <v>88</v>
      </c>
      <c r="AN32" s="102" t="str">
        <f t="shared" ref="AN32" si="31">S32</f>
        <v>MAYOR</v>
      </c>
      <c r="AO32" s="156" t="s">
        <v>166</v>
      </c>
      <c r="AP32" s="102" t="s">
        <v>348</v>
      </c>
      <c r="AQ32" s="81" t="s">
        <v>388</v>
      </c>
      <c r="AR32" s="83" t="s">
        <v>389</v>
      </c>
      <c r="AS32" s="83">
        <v>3</v>
      </c>
      <c r="AT32" s="83" t="s">
        <v>390</v>
      </c>
      <c r="AU32" s="82">
        <v>45719</v>
      </c>
      <c r="AV32" s="82">
        <v>45961</v>
      </c>
      <c r="AW32" s="81" t="s">
        <v>420</v>
      </c>
      <c r="AX32" s="79" t="s">
        <v>506</v>
      </c>
      <c r="AY32" s="96" t="s">
        <v>544</v>
      </c>
      <c r="AZ32" s="59" t="s">
        <v>507</v>
      </c>
      <c r="BA32" s="74" t="s">
        <v>508</v>
      </c>
      <c r="BB32" s="74" t="s">
        <v>508</v>
      </c>
      <c r="BC32" s="53"/>
      <c r="BD32" s="54"/>
    </row>
    <row r="33" spans="1:56" ht="121.2" customHeight="1" x14ac:dyDescent="0.3">
      <c r="A33" s="151"/>
      <c r="B33" s="110"/>
      <c r="C33" s="110"/>
      <c r="D33" s="110"/>
      <c r="E33" s="110"/>
      <c r="F33" s="110"/>
      <c r="G33" s="110"/>
      <c r="H33" s="110"/>
      <c r="I33" s="110"/>
      <c r="J33" s="110"/>
      <c r="K33" s="110"/>
      <c r="L33" s="110"/>
      <c r="M33" s="110"/>
      <c r="N33" s="110"/>
      <c r="O33" s="110"/>
      <c r="P33" s="110"/>
      <c r="Q33" s="102"/>
      <c r="R33" s="102"/>
      <c r="S33" s="102"/>
      <c r="T33" s="110"/>
      <c r="U33" s="102" t="s">
        <v>74</v>
      </c>
      <c r="V33" s="155" t="s">
        <v>391</v>
      </c>
      <c r="W33" s="102"/>
      <c r="X33" s="110" t="s">
        <v>395</v>
      </c>
      <c r="Y33" s="75">
        <v>15</v>
      </c>
      <c r="Z33" s="75">
        <v>15</v>
      </c>
      <c r="AA33" s="75">
        <v>15</v>
      </c>
      <c r="AB33" s="75">
        <v>15</v>
      </c>
      <c r="AC33" s="75">
        <v>15</v>
      </c>
      <c r="AD33" s="75">
        <v>15</v>
      </c>
      <c r="AE33" s="75">
        <v>10</v>
      </c>
      <c r="AF33" s="75">
        <f t="shared" si="27"/>
        <v>100</v>
      </c>
      <c r="AG33" s="75" t="str">
        <f t="shared" si="28"/>
        <v>FUERTE</v>
      </c>
      <c r="AH33" s="75" t="s">
        <v>76</v>
      </c>
      <c r="AI33" s="75" t="str">
        <f>IFERROR(VLOOKUP(AG33&amp;AH33,[4]Parametrización!$U$37:$V$45,2,0),"")</f>
        <v>FUERTE</v>
      </c>
      <c r="AJ33" s="102"/>
      <c r="AK33" s="102"/>
      <c r="AL33" s="106"/>
      <c r="AM33" s="106"/>
      <c r="AN33" s="102"/>
      <c r="AO33" s="156"/>
      <c r="AP33" s="102"/>
      <c r="AQ33" s="110" t="s">
        <v>392</v>
      </c>
      <c r="AR33" s="112" t="s">
        <v>393</v>
      </c>
      <c r="AS33" s="112">
        <v>2</v>
      </c>
      <c r="AT33" s="112" t="s">
        <v>394</v>
      </c>
      <c r="AU33" s="111">
        <v>45719</v>
      </c>
      <c r="AV33" s="111">
        <v>45989</v>
      </c>
      <c r="AW33" s="110" t="s">
        <v>396</v>
      </c>
      <c r="AX33" s="108" t="s">
        <v>506</v>
      </c>
      <c r="AY33" s="166" t="s">
        <v>545</v>
      </c>
      <c r="AZ33" s="97" t="s">
        <v>507</v>
      </c>
      <c r="BA33" s="98" t="s">
        <v>508</v>
      </c>
      <c r="BB33" s="98" t="s">
        <v>508</v>
      </c>
      <c r="BC33" s="164"/>
      <c r="BD33" s="162"/>
    </row>
    <row r="34" spans="1:56" ht="87.6" customHeight="1" x14ac:dyDescent="0.3">
      <c r="A34" s="151"/>
      <c r="B34" s="110"/>
      <c r="C34" s="110"/>
      <c r="D34" s="110"/>
      <c r="E34" s="110"/>
      <c r="F34" s="110"/>
      <c r="G34" s="110"/>
      <c r="H34" s="110"/>
      <c r="I34" s="110"/>
      <c r="J34" s="110"/>
      <c r="K34" s="110"/>
      <c r="L34" s="110"/>
      <c r="M34" s="110"/>
      <c r="N34" s="110"/>
      <c r="O34" s="110"/>
      <c r="P34" s="110"/>
      <c r="Q34" s="102"/>
      <c r="R34" s="102"/>
      <c r="S34" s="102"/>
      <c r="T34" s="110"/>
      <c r="U34" s="102"/>
      <c r="V34" s="155"/>
      <c r="W34" s="102"/>
      <c r="X34" s="110"/>
      <c r="Y34" s="75">
        <v>15</v>
      </c>
      <c r="Z34" s="75">
        <v>15</v>
      </c>
      <c r="AA34" s="75">
        <v>15</v>
      </c>
      <c r="AB34" s="75">
        <v>15</v>
      </c>
      <c r="AC34" s="75">
        <v>15</v>
      </c>
      <c r="AD34" s="75">
        <v>15</v>
      </c>
      <c r="AE34" s="75">
        <v>10</v>
      </c>
      <c r="AF34" s="75">
        <f t="shared" si="27"/>
        <v>100</v>
      </c>
      <c r="AG34" s="75" t="str">
        <f t="shared" si="28"/>
        <v>FUERTE</v>
      </c>
      <c r="AH34" s="75" t="s">
        <v>76</v>
      </c>
      <c r="AI34" s="75" t="str">
        <f>IFERROR(VLOOKUP(AG34&amp;AH34,[4]Parametrización!$U$37:$V$45,2,0),"")</f>
        <v>FUERTE</v>
      </c>
      <c r="AJ34" s="102"/>
      <c r="AK34" s="102"/>
      <c r="AL34" s="106"/>
      <c r="AM34" s="106"/>
      <c r="AN34" s="102"/>
      <c r="AO34" s="156"/>
      <c r="AP34" s="102"/>
      <c r="AQ34" s="110"/>
      <c r="AR34" s="112"/>
      <c r="AS34" s="112"/>
      <c r="AT34" s="112"/>
      <c r="AU34" s="111"/>
      <c r="AV34" s="111"/>
      <c r="AW34" s="110"/>
      <c r="AX34" s="108"/>
      <c r="AY34" s="166"/>
      <c r="AZ34" s="97"/>
      <c r="BA34" s="98"/>
      <c r="BB34" s="98"/>
      <c r="BC34" s="164"/>
      <c r="BD34" s="162"/>
    </row>
    <row r="35" spans="1:56" ht="260.39999999999998" customHeight="1" x14ac:dyDescent="0.3">
      <c r="A35" s="99" t="s">
        <v>397</v>
      </c>
      <c r="B35" s="98" t="s">
        <v>398</v>
      </c>
      <c r="C35" s="98" t="s">
        <v>399</v>
      </c>
      <c r="D35" s="98" t="s">
        <v>400</v>
      </c>
      <c r="E35" s="98" t="s">
        <v>401</v>
      </c>
      <c r="F35" s="98" t="s">
        <v>402</v>
      </c>
      <c r="G35" s="98" t="s">
        <v>403</v>
      </c>
      <c r="H35" s="98" t="s">
        <v>105</v>
      </c>
      <c r="I35" s="98" t="s">
        <v>404</v>
      </c>
      <c r="J35" s="98" t="s">
        <v>405</v>
      </c>
      <c r="K35" s="98" t="s">
        <v>495</v>
      </c>
      <c r="L35" s="98" t="s">
        <v>237</v>
      </c>
      <c r="M35" s="98" t="s">
        <v>237</v>
      </c>
      <c r="N35" s="98" t="s">
        <v>237</v>
      </c>
      <c r="O35" s="98" t="s">
        <v>237</v>
      </c>
      <c r="P35" s="98" t="s">
        <v>406</v>
      </c>
      <c r="Q35" s="104" t="s">
        <v>108</v>
      </c>
      <c r="R35" s="104" t="s">
        <v>88</v>
      </c>
      <c r="S35" s="104" t="s">
        <v>84</v>
      </c>
      <c r="T35" s="156" t="str">
        <f>IFERROR(VLOOKUP(LEFT(R35,3)&amp;LEFT(S35,3),[5]Parametrización!$B$36:$C$50,2,0),"-")</f>
        <v>ALTA</v>
      </c>
      <c r="U35" s="76" t="s">
        <v>74</v>
      </c>
      <c r="V35" s="58" t="s">
        <v>496</v>
      </c>
      <c r="W35" s="76" t="s">
        <v>75</v>
      </c>
      <c r="X35" s="74" t="s">
        <v>497</v>
      </c>
      <c r="Y35" s="76">
        <v>15</v>
      </c>
      <c r="Z35" s="76">
        <v>15</v>
      </c>
      <c r="AA35" s="76">
        <v>15</v>
      </c>
      <c r="AB35" s="76">
        <v>15</v>
      </c>
      <c r="AC35" s="76">
        <v>15</v>
      </c>
      <c r="AD35" s="76">
        <v>15</v>
      </c>
      <c r="AE35" s="76">
        <v>10</v>
      </c>
      <c r="AF35" s="75">
        <f>IF(AE35="","-",Y35+Z35+AA35+AB35+AC35+AD35+AE35)</f>
        <v>100</v>
      </c>
      <c r="AG35" s="75" t="str">
        <f>IF(AE35="","-",IF(AF35&lt;=85,"DEBIL",IF(AF35&lt;=95,"MODERADO",IF(AF35&lt;=150,"FUERTE"))))</f>
        <v>FUERTE</v>
      </c>
      <c r="AH35" s="76" t="s">
        <v>76</v>
      </c>
      <c r="AI35" s="75" t="str">
        <f>IFERROR(VLOOKUP(AG35&amp;AH35,[5]Parametrización!$U$37:$V$45,2,0),"")</f>
        <v>FUERTE</v>
      </c>
      <c r="AJ35" s="102">
        <f>IFERROR((IF(AI35="",0,AF35)+IF(AI36="",0,AF36)+IF(AI37="",0,AF37))/
(IF(AI35="",0,1)+IF(AI36="",0,1)+IF(AI37="",0,1)),"-")</f>
        <v>100</v>
      </c>
      <c r="AK35" s="102" t="str">
        <f>IF(AJ35&lt;=49,"DEBIL",IF(AJ35&lt;=99,"MODERADO",IF(AJ35=100,"FUERTE","-")))</f>
        <v>FUERTE</v>
      </c>
      <c r="AL35" s="106" t="str">
        <f>IF(AJ35&lt;=49,"0",IF(AJ35&lt;=99,"1",IF(AJ35=100,"2","-")))</f>
        <v>2</v>
      </c>
      <c r="AM35" s="103" t="s">
        <v>88</v>
      </c>
      <c r="AN35" s="102" t="str">
        <f>IF(S35="","-",S35)</f>
        <v>MAYOR</v>
      </c>
      <c r="AO35" s="156" t="str">
        <f>IFERROR(VLOOKUP(LEFT(AM35,3)&amp;LEFT(AN35,3),[5]Parametrización!$B$36:$C$50,2,0),"-")</f>
        <v>ALTA</v>
      </c>
      <c r="AP35" s="104" t="s">
        <v>224</v>
      </c>
      <c r="AQ35" s="98" t="s">
        <v>409</v>
      </c>
      <c r="AR35" s="98" t="s">
        <v>421</v>
      </c>
      <c r="AS35" s="98">
        <v>4</v>
      </c>
      <c r="AT35" s="98" t="s">
        <v>410</v>
      </c>
      <c r="AU35" s="109">
        <v>45747</v>
      </c>
      <c r="AV35" s="109">
        <v>46006</v>
      </c>
      <c r="AW35" s="98" t="s">
        <v>396</v>
      </c>
      <c r="AX35" s="79" t="s">
        <v>506</v>
      </c>
      <c r="AY35" s="95" t="s">
        <v>532</v>
      </c>
      <c r="AZ35" s="59" t="s">
        <v>507</v>
      </c>
      <c r="BA35" s="74" t="s">
        <v>508</v>
      </c>
      <c r="BB35" s="74" t="s">
        <v>508</v>
      </c>
      <c r="BC35" s="53"/>
      <c r="BD35" s="54"/>
    </row>
    <row r="36" spans="1:56" ht="212.4" customHeight="1" x14ac:dyDescent="0.3">
      <c r="A36" s="99"/>
      <c r="B36" s="98"/>
      <c r="C36" s="98"/>
      <c r="D36" s="98"/>
      <c r="E36" s="98"/>
      <c r="F36" s="98"/>
      <c r="G36" s="98"/>
      <c r="H36" s="98"/>
      <c r="I36" s="98"/>
      <c r="J36" s="98"/>
      <c r="K36" s="98"/>
      <c r="L36" s="98"/>
      <c r="M36" s="98"/>
      <c r="N36" s="98"/>
      <c r="O36" s="98"/>
      <c r="P36" s="98"/>
      <c r="Q36" s="104"/>
      <c r="R36" s="104"/>
      <c r="S36" s="104"/>
      <c r="T36" s="156"/>
      <c r="U36" s="76" t="s">
        <v>74</v>
      </c>
      <c r="V36" s="58" t="s">
        <v>411</v>
      </c>
      <c r="W36" s="76" t="s">
        <v>75</v>
      </c>
      <c r="X36" s="74" t="s">
        <v>408</v>
      </c>
      <c r="Y36" s="76">
        <v>15</v>
      </c>
      <c r="Z36" s="76">
        <v>15</v>
      </c>
      <c r="AA36" s="76">
        <v>15</v>
      </c>
      <c r="AB36" s="76">
        <v>15</v>
      </c>
      <c r="AC36" s="76">
        <v>15</v>
      </c>
      <c r="AD36" s="76">
        <v>15</v>
      </c>
      <c r="AE36" s="76">
        <v>10</v>
      </c>
      <c r="AF36" s="75">
        <f t="shared" ref="AF36:AF37" si="32">IF(AE36="","-",Y36+Z36+AA36+AB36+AC36+AD36+AE36)</f>
        <v>100</v>
      </c>
      <c r="AG36" s="75" t="str">
        <f t="shared" ref="AG36:AG37" si="33">IF(AE36="","-",IF(AF36&lt;=85,"DEBIL",IF(AF36&lt;=95,"MODERADO",IF(AF36&lt;=150,"FUERTE"))))</f>
        <v>FUERTE</v>
      </c>
      <c r="AH36" s="76" t="s">
        <v>76</v>
      </c>
      <c r="AI36" s="75" t="str">
        <f>IFERROR(VLOOKUP(AG36&amp;AH36,[5]Parametrización!$U$37:$V$45,2,0),"")</f>
        <v>FUERTE</v>
      </c>
      <c r="AJ36" s="102"/>
      <c r="AK36" s="102"/>
      <c r="AL36" s="106"/>
      <c r="AM36" s="104"/>
      <c r="AN36" s="102"/>
      <c r="AO36" s="156"/>
      <c r="AP36" s="104"/>
      <c r="AQ36" s="98"/>
      <c r="AR36" s="98"/>
      <c r="AS36" s="98"/>
      <c r="AT36" s="98"/>
      <c r="AU36" s="109"/>
      <c r="AV36" s="109"/>
      <c r="AW36" s="98"/>
      <c r="AX36" s="79" t="s">
        <v>506</v>
      </c>
      <c r="AY36" s="94" t="s">
        <v>533</v>
      </c>
      <c r="AZ36" s="59" t="s">
        <v>507</v>
      </c>
      <c r="BA36" s="74" t="s">
        <v>508</v>
      </c>
      <c r="BB36" s="74" t="s">
        <v>508</v>
      </c>
      <c r="BC36" s="53"/>
      <c r="BD36" s="54"/>
    </row>
    <row r="37" spans="1:56" ht="200.4" customHeight="1" x14ac:dyDescent="0.3">
      <c r="A37" s="99"/>
      <c r="B37" s="98"/>
      <c r="C37" s="98"/>
      <c r="D37" s="98"/>
      <c r="E37" s="98"/>
      <c r="F37" s="98"/>
      <c r="G37" s="98"/>
      <c r="H37" s="98"/>
      <c r="I37" s="98"/>
      <c r="J37" s="98"/>
      <c r="K37" s="98"/>
      <c r="L37" s="98"/>
      <c r="M37" s="98"/>
      <c r="N37" s="98"/>
      <c r="O37" s="98"/>
      <c r="P37" s="98"/>
      <c r="Q37" s="104"/>
      <c r="R37" s="104"/>
      <c r="S37" s="104"/>
      <c r="T37" s="156"/>
      <c r="U37" s="76" t="s">
        <v>74</v>
      </c>
      <c r="V37" s="58" t="s">
        <v>407</v>
      </c>
      <c r="W37" s="76" t="s">
        <v>75</v>
      </c>
      <c r="X37" s="74" t="s">
        <v>498</v>
      </c>
      <c r="Y37" s="76">
        <v>15</v>
      </c>
      <c r="Z37" s="76">
        <v>15</v>
      </c>
      <c r="AA37" s="76">
        <v>15</v>
      </c>
      <c r="AB37" s="76">
        <v>15</v>
      </c>
      <c r="AC37" s="76">
        <v>15</v>
      </c>
      <c r="AD37" s="76">
        <v>15</v>
      </c>
      <c r="AE37" s="76">
        <v>10</v>
      </c>
      <c r="AF37" s="75">
        <f t="shared" si="32"/>
        <v>100</v>
      </c>
      <c r="AG37" s="75" t="str">
        <f t="shared" si="33"/>
        <v>FUERTE</v>
      </c>
      <c r="AH37" s="76" t="s">
        <v>76</v>
      </c>
      <c r="AI37" s="75" t="str">
        <f>IFERROR(VLOOKUP(AG37&amp;AH37,[5]Parametrización!$U$37:$V$45,2,0),"")</f>
        <v>FUERTE</v>
      </c>
      <c r="AJ37" s="102"/>
      <c r="AK37" s="102"/>
      <c r="AL37" s="106"/>
      <c r="AM37" s="104"/>
      <c r="AN37" s="102"/>
      <c r="AO37" s="156"/>
      <c r="AP37" s="104"/>
      <c r="AQ37" s="98"/>
      <c r="AR37" s="98"/>
      <c r="AS37" s="98"/>
      <c r="AT37" s="98"/>
      <c r="AU37" s="109"/>
      <c r="AV37" s="109"/>
      <c r="AW37" s="98"/>
      <c r="AX37" s="79" t="s">
        <v>506</v>
      </c>
      <c r="AY37" s="95" t="s">
        <v>534</v>
      </c>
      <c r="AZ37" s="59" t="s">
        <v>507</v>
      </c>
      <c r="BA37" s="74" t="s">
        <v>508</v>
      </c>
      <c r="BB37" s="74" t="s">
        <v>508</v>
      </c>
      <c r="BC37" s="53"/>
      <c r="BD37" s="54"/>
    </row>
    <row r="38" spans="1:56" ht="240.6" customHeight="1" x14ac:dyDescent="0.3">
      <c r="A38" s="99" t="s">
        <v>425</v>
      </c>
      <c r="B38" s="98" t="s">
        <v>426</v>
      </c>
      <c r="C38" s="158" t="s">
        <v>427</v>
      </c>
      <c r="D38" s="158" t="s">
        <v>428</v>
      </c>
      <c r="E38" s="158" t="s">
        <v>429</v>
      </c>
      <c r="F38" s="98" t="s">
        <v>430</v>
      </c>
      <c r="G38" s="98" t="s">
        <v>431</v>
      </c>
      <c r="H38" s="98" t="s">
        <v>105</v>
      </c>
      <c r="I38" s="98" t="s">
        <v>500</v>
      </c>
      <c r="J38" s="98" t="s">
        <v>499</v>
      </c>
      <c r="K38" s="98" t="s">
        <v>432</v>
      </c>
      <c r="L38" s="98" t="s">
        <v>237</v>
      </c>
      <c r="M38" s="98" t="s">
        <v>237</v>
      </c>
      <c r="N38" s="98" t="s">
        <v>237</v>
      </c>
      <c r="O38" s="98" t="s">
        <v>237</v>
      </c>
      <c r="P38" s="98" t="s">
        <v>433</v>
      </c>
      <c r="Q38" s="104" t="s">
        <v>108</v>
      </c>
      <c r="R38" s="104" t="s">
        <v>88</v>
      </c>
      <c r="S38" s="104" t="s">
        <v>84</v>
      </c>
      <c r="T38" s="156" t="str">
        <f>IFERROR(VLOOKUP(LEFT(R38,3)&amp;LEFT(S38,3),[6]Parametrización!$B$36:$C$50,2,0),"-")</f>
        <v>ALTA</v>
      </c>
      <c r="U38" s="76" t="s">
        <v>74</v>
      </c>
      <c r="V38" s="90" t="s">
        <v>501</v>
      </c>
      <c r="W38" s="76" t="s">
        <v>75</v>
      </c>
      <c r="X38" s="76" t="s">
        <v>415</v>
      </c>
      <c r="Y38" s="76">
        <v>15</v>
      </c>
      <c r="Z38" s="76">
        <v>15</v>
      </c>
      <c r="AA38" s="76">
        <v>15</v>
      </c>
      <c r="AB38" s="76">
        <v>15</v>
      </c>
      <c r="AC38" s="76">
        <v>15</v>
      </c>
      <c r="AD38" s="76">
        <v>15</v>
      </c>
      <c r="AE38" s="76">
        <v>10</v>
      </c>
      <c r="AF38" s="75">
        <f>IF(AE38="","-",Y38+Z38+AA38+AB38+AC38+AD38+AE38)</f>
        <v>100</v>
      </c>
      <c r="AG38" s="75" t="str">
        <f>IF(AE38="","-",IF(AF38&lt;=85,"DEBIL",IF(AF38&lt;=95,"MODERADO",IF(AF38&lt;=150,"FUERTE"))))</f>
        <v>FUERTE</v>
      </c>
      <c r="AH38" s="76" t="s">
        <v>76</v>
      </c>
      <c r="AI38" s="75" t="str">
        <f>IFERROR(VLOOKUP(AG38&amp;AH38,[6]Parametrización!$U$37:$V$45,2,0),"")</f>
        <v>FUERTE</v>
      </c>
      <c r="AJ38" s="102">
        <f>IFERROR((IF(AI38="",0,AF38)+IF(AI39="",0,AF39)+IF(AI40="",0,AF40))/
(IF(AI38="",0,1)+IF(AI39="",0,1)+IF(AI40="",0,1)),"-")</f>
        <v>100</v>
      </c>
      <c r="AK38" s="102" t="str">
        <f>IF(AJ38&lt;=49,"DEBIL",IF(AJ38&lt;=99,"MODERADO",IF(AJ38=100,"FUERTE","-")))</f>
        <v>FUERTE</v>
      </c>
      <c r="AL38" s="106" t="str">
        <f>IF(AJ38&lt;=49,"0",IF(AJ38&lt;=99,"1",IF(AJ38=100,"2","-")))</f>
        <v>2</v>
      </c>
      <c r="AM38" s="103" t="s">
        <v>88</v>
      </c>
      <c r="AN38" s="102" t="str">
        <f>IF(S38="","-",S38)</f>
        <v>MAYOR</v>
      </c>
      <c r="AO38" s="156" t="str">
        <f>IFERROR(VLOOKUP(LEFT(AM38,3)&amp;LEFT(AN38,3),[6]Parametrización!$B$36:$C$50,2,0),"-")</f>
        <v>ALTA</v>
      </c>
      <c r="AP38" s="104" t="s">
        <v>224</v>
      </c>
      <c r="AQ38" s="98" t="s">
        <v>434</v>
      </c>
      <c r="AR38" s="98" t="s">
        <v>435</v>
      </c>
      <c r="AS38" s="98">
        <v>2</v>
      </c>
      <c r="AT38" s="98" t="s">
        <v>436</v>
      </c>
      <c r="AU38" s="109">
        <v>45323</v>
      </c>
      <c r="AV38" s="109">
        <v>45641</v>
      </c>
      <c r="AW38" s="98" t="s">
        <v>415</v>
      </c>
      <c r="AX38" s="79" t="s">
        <v>506</v>
      </c>
      <c r="AY38" s="95" t="s">
        <v>542</v>
      </c>
      <c r="AZ38" s="59" t="s">
        <v>507</v>
      </c>
      <c r="BA38" s="74" t="s">
        <v>508</v>
      </c>
      <c r="BB38" s="74" t="s">
        <v>508</v>
      </c>
      <c r="BC38" s="53"/>
      <c r="BD38" s="54"/>
    </row>
    <row r="39" spans="1:56" ht="133.80000000000001" customHeight="1" x14ac:dyDescent="0.3">
      <c r="A39" s="99"/>
      <c r="B39" s="98"/>
      <c r="C39" s="98" t="s">
        <v>437</v>
      </c>
      <c r="D39" s="98" t="s">
        <v>438</v>
      </c>
      <c r="E39" s="98" t="s">
        <v>439</v>
      </c>
      <c r="F39" s="98" t="s">
        <v>440</v>
      </c>
      <c r="G39" s="98" t="s">
        <v>431</v>
      </c>
      <c r="H39" s="98"/>
      <c r="I39" s="98" t="s">
        <v>441</v>
      </c>
      <c r="J39" s="98" t="s">
        <v>442</v>
      </c>
      <c r="K39" s="98"/>
      <c r="L39" s="98"/>
      <c r="M39" s="98"/>
      <c r="N39" s="98"/>
      <c r="O39" s="98"/>
      <c r="P39" s="98"/>
      <c r="Q39" s="104"/>
      <c r="R39" s="104"/>
      <c r="S39" s="104"/>
      <c r="T39" s="156"/>
      <c r="U39" s="104" t="s">
        <v>74</v>
      </c>
      <c r="V39" s="157" t="s">
        <v>502</v>
      </c>
      <c r="W39" s="104" t="s">
        <v>75</v>
      </c>
      <c r="X39" s="104" t="s">
        <v>396</v>
      </c>
      <c r="Y39" s="104">
        <v>15</v>
      </c>
      <c r="Z39" s="104">
        <v>15</v>
      </c>
      <c r="AA39" s="104">
        <v>15</v>
      </c>
      <c r="AB39" s="104">
        <v>15</v>
      </c>
      <c r="AC39" s="104">
        <v>15</v>
      </c>
      <c r="AD39" s="104">
        <v>15</v>
      </c>
      <c r="AE39" s="104">
        <v>10</v>
      </c>
      <c r="AF39" s="102">
        <f t="shared" ref="AF39" si="34">IF(AE39="","-",Y39+Z39+AA39+AB39+AC39+AD39+AE39)</f>
        <v>100</v>
      </c>
      <c r="AG39" s="102" t="str">
        <f t="shared" ref="AG39" si="35">IF(AE39="","-",IF(AF39&lt;=85,"DEBIL",IF(AF39&lt;=95,"MODERADO",IF(AF39&lt;=150,"FUERTE"))))</f>
        <v>FUERTE</v>
      </c>
      <c r="AH39" s="104" t="s">
        <v>76</v>
      </c>
      <c r="AI39" s="102" t="str">
        <f>IFERROR(VLOOKUP(AG39&amp;AH39,[6]Parametrización!$U$37:$V$45,2,0),"")</f>
        <v>FUERTE</v>
      </c>
      <c r="AJ39" s="102"/>
      <c r="AK39" s="102"/>
      <c r="AL39" s="106"/>
      <c r="AM39" s="104"/>
      <c r="AN39" s="102"/>
      <c r="AO39" s="156"/>
      <c r="AP39" s="104"/>
      <c r="AQ39" s="98"/>
      <c r="AR39" s="98"/>
      <c r="AS39" s="98"/>
      <c r="AT39" s="98"/>
      <c r="AU39" s="109"/>
      <c r="AV39" s="109"/>
      <c r="AW39" s="98"/>
      <c r="AX39" s="108" t="s">
        <v>506</v>
      </c>
      <c r="AY39" s="107" t="s">
        <v>543</v>
      </c>
      <c r="AZ39" s="97" t="s">
        <v>507</v>
      </c>
      <c r="BA39" s="98" t="s">
        <v>508</v>
      </c>
      <c r="BB39" s="98" t="s">
        <v>508</v>
      </c>
      <c r="BC39" s="164"/>
      <c r="BD39" s="162"/>
    </row>
    <row r="40" spans="1:56" ht="131.4" customHeight="1" x14ac:dyDescent="0.3">
      <c r="A40" s="99"/>
      <c r="B40" s="98"/>
      <c r="C40" s="98" t="s">
        <v>437</v>
      </c>
      <c r="D40" s="98" t="s">
        <v>438</v>
      </c>
      <c r="E40" s="98" t="s">
        <v>439</v>
      </c>
      <c r="F40" s="98" t="s">
        <v>440</v>
      </c>
      <c r="G40" s="98" t="s">
        <v>431</v>
      </c>
      <c r="H40" s="98"/>
      <c r="I40" s="98" t="s">
        <v>441</v>
      </c>
      <c r="J40" s="98" t="s">
        <v>442</v>
      </c>
      <c r="K40" s="98"/>
      <c r="L40" s="98"/>
      <c r="M40" s="98"/>
      <c r="N40" s="98"/>
      <c r="O40" s="98"/>
      <c r="P40" s="98"/>
      <c r="Q40" s="104"/>
      <c r="R40" s="104"/>
      <c r="S40" s="104"/>
      <c r="T40" s="156"/>
      <c r="U40" s="104"/>
      <c r="V40" s="157"/>
      <c r="W40" s="104"/>
      <c r="X40" s="104"/>
      <c r="Y40" s="104"/>
      <c r="Z40" s="104"/>
      <c r="AA40" s="104"/>
      <c r="AB40" s="104"/>
      <c r="AC40" s="104"/>
      <c r="AD40" s="104"/>
      <c r="AE40" s="104"/>
      <c r="AF40" s="102"/>
      <c r="AG40" s="102"/>
      <c r="AH40" s="104"/>
      <c r="AI40" s="102"/>
      <c r="AJ40" s="102"/>
      <c r="AK40" s="102"/>
      <c r="AL40" s="106"/>
      <c r="AM40" s="104"/>
      <c r="AN40" s="102"/>
      <c r="AO40" s="156"/>
      <c r="AP40" s="104"/>
      <c r="AQ40" s="98"/>
      <c r="AR40" s="98"/>
      <c r="AS40" s="98"/>
      <c r="AT40" s="98"/>
      <c r="AU40" s="109"/>
      <c r="AV40" s="109"/>
      <c r="AW40" s="98"/>
      <c r="AX40" s="108"/>
      <c r="AY40" s="107"/>
      <c r="AZ40" s="97"/>
      <c r="BA40" s="98"/>
      <c r="BB40" s="98"/>
      <c r="BC40" s="164"/>
      <c r="BD40" s="162"/>
    </row>
    <row r="41" spans="1:56" ht="132" customHeight="1" x14ac:dyDescent="0.3">
      <c r="A41" s="151" t="s">
        <v>455</v>
      </c>
      <c r="B41" s="110" t="s">
        <v>444</v>
      </c>
      <c r="C41" s="110" t="s">
        <v>445</v>
      </c>
      <c r="D41" s="110" t="s">
        <v>446</v>
      </c>
      <c r="E41" s="110" t="s">
        <v>447</v>
      </c>
      <c r="F41" s="110" t="s">
        <v>448</v>
      </c>
      <c r="G41" s="110" t="s">
        <v>449</v>
      </c>
      <c r="H41" s="110" t="s">
        <v>105</v>
      </c>
      <c r="I41" s="110" t="s">
        <v>450</v>
      </c>
      <c r="J41" s="110" t="s">
        <v>451</v>
      </c>
      <c r="K41" s="108" t="s">
        <v>503</v>
      </c>
      <c r="L41" s="110" t="s">
        <v>237</v>
      </c>
      <c r="M41" s="110" t="s">
        <v>237</v>
      </c>
      <c r="N41" s="110" t="s">
        <v>237</v>
      </c>
      <c r="O41" s="110" t="s">
        <v>237</v>
      </c>
      <c r="P41" s="110" t="s">
        <v>452</v>
      </c>
      <c r="Q41" s="110" t="s">
        <v>108</v>
      </c>
      <c r="R41" s="110" t="s">
        <v>122</v>
      </c>
      <c r="S41" s="110" t="s">
        <v>84</v>
      </c>
      <c r="T41" s="110" t="s">
        <v>183</v>
      </c>
      <c r="U41" s="110" t="s">
        <v>74</v>
      </c>
      <c r="V41" s="155" t="s">
        <v>504</v>
      </c>
      <c r="W41" s="110" t="s">
        <v>75</v>
      </c>
      <c r="X41" s="110" t="s">
        <v>396</v>
      </c>
      <c r="Y41" s="75">
        <v>15</v>
      </c>
      <c r="Z41" s="75">
        <v>15</v>
      </c>
      <c r="AA41" s="75">
        <v>15</v>
      </c>
      <c r="AB41" s="75">
        <v>15</v>
      </c>
      <c r="AC41" s="75">
        <v>15</v>
      </c>
      <c r="AD41" s="75">
        <v>15</v>
      </c>
      <c r="AE41" s="75">
        <v>10</v>
      </c>
      <c r="AF41" s="75">
        <f t="shared" ref="AF41:AF43" si="36">+Y41+Z41+AA41+AB41+AC41+AD41+AE41</f>
        <v>100</v>
      </c>
      <c r="AG41" s="75" t="str">
        <f t="shared" ref="AG41:AG43" si="37">IF(AF41&lt;=85,"DEBIL",IF(AF41&lt;=95,"MODERADO",IF(AF41&lt;=100,"FUERTE")))</f>
        <v>FUERTE</v>
      </c>
      <c r="AH41" s="75" t="s">
        <v>76</v>
      </c>
      <c r="AI41" s="102" t="str">
        <f>IFERROR(VLOOKUP(AG41&amp;AH41,[5]Parametrización!$U$37:$V$45,2,0),"")</f>
        <v>FUERTE</v>
      </c>
      <c r="AJ41" s="108">
        <f>IFERROR((IF(AI41="",0,AF41)+IF(AI42="",0,AF42)+IF(AI43="",0,AF43))/
(IF(AI41="",0,1)+IF(AI42="",0,1)+IF(AI43="",0,1)),"")</f>
        <v>100</v>
      </c>
      <c r="AK41" s="108" t="str">
        <f>IF(AJ41&lt;=49,"DEBIL",IF(AJ41&lt;=99,"MODERADO",IF(AJ41=100,"FUERTE")))</f>
        <v>FUERTE</v>
      </c>
      <c r="AL41" s="159" t="str">
        <f>IF(AJ41&lt;=49,"0",IF(AJ41&lt;=99,"1",IF(AJ41=100,"2")))</f>
        <v>2</v>
      </c>
      <c r="AM41" s="106" t="s">
        <v>72</v>
      </c>
      <c r="AN41" s="102" t="str">
        <f>S41</f>
        <v>MAYOR</v>
      </c>
      <c r="AO41" s="156" t="s">
        <v>166</v>
      </c>
      <c r="AP41" s="102" t="s">
        <v>348</v>
      </c>
      <c r="AQ41" s="110" t="s">
        <v>505</v>
      </c>
      <c r="AR41" s="110" t="s">
        <v>453</v>
      </c>
      <c r="AS41" s="110">
        <v>3</v>
      </c>
      <c r="AT41" s="110" t="s">
        <v>454</v>
      </c>
      <c r="AU41" s="111">
        <v>45748</v>
      </c>
      <c r="AV41" s="111">
        <v>45961</v>
      </c>
      <c r="AW41" s="110" t="s">
        <v>396</v>
      </c>
      <c r="AX41" s="108" t="s">
        <v>506</v>
      </c>
      <c r="AY41" s="160" t="s">
        <v>548</v>
      </c>
      <c r="AZ41" s="97" t="s">
        <v>507</v>
      </c>
      <c r="BA41" s="98" t="s">
        <v>508</v>
      </c>
      <c r="BB41" s="98" t="s">
        <v>508</v>
      </c>
      <c r="BC41" s="164"/>
      <c r="BD41" s="162"/>
    </row>
    <row r="42" spans="1:56" ht="132" customHeight="1" x14ac:dyDescent="0.3">
      <c r="A42" s="151"/>
      <c r="B42" s="110"/>
      <c r="C42" s="110"/>
      <c r="D42" s="110"/>
      <c r="E42" s="110"/>
      <c r="F42" s="110"/>
      <c r="G42" s="110"/>
      <c r="H42" s="110"/>
      <c r="I42" s="110"/>
      <c r="J42" s="110"/>
      <c r="K42" s="108"/>
      <c r="L42" s="110"/>
      <c r="M42" s="110"/>
      <c r="N42" s="110"/>
      <c r="O42" s="110"/>
      <c r="P42" s="110"/>
      <c r="Q42" s="110"/>
      <c r="R42" s="110"/>
      <c r="S42" s="110"/>
      <c r="T42" s="110"/>
      <c r="U42" s="110"/>
      <c r="V42" s="155"/>
      <c r="W42" s="110"/>
      <c r="X42" s="110"/>
      <c r="Y42" s="75">
        <v>15</v>
      </c>
      <c r="Z42" s="75">
        <v>15</v>
      </c>
      <c r="AA42" s="75">
        <v>15</v>
      </c>
      <c r="AB42" s="75">
        <v>15</v>
      </c>
      <c r="AC42" s="75">
        <v>15</v>
      </c>
      <c r="AD42" s="75">
        <v>15</v>
      </c>
      <c r="AE42" s="75">
        <v>10</v>
      </c>
      <c r="AF42" s="75">
        <f t="shared" si="36"/>
        <v>100</v>
      </c>
      <c r="AG42" s="75" t="str">
        <f t="shared" si="37"/>
        <v>FUERTE</v>
      </c>
      <c r="AH42" s="75" t="s">
        <v>76</v>
      </c>
      <c r="AI42" s="102"/>
      <c r="AJ42" s="108"/>
      <c r="AK42" s="108"/>
      <c r="AL42" s="159"/>
      <c r="AM42" s="106"/>
      <c r="AN42" s="102"/>
      <c r="AO42" s="156"/>
      <c r="AP42" s="102"/>
      <c r="AQ42" s="110"/>
      <c r="AR42" s="110"/>
      <c r="AS42" s="110"/>
      <c r="AT42" s="110"/>
      <c r="AU42" s="111"/>
      <c r="AV42" s="111"/>
      <c r="AW42" s="110"/>
      <c r="AX42" s="108"/>
      <c r="AY42" s="160"/>
      <c r="AZ42" s="97"/>
      <c r="BA42" s="98"/>
      <c r="BB42" s="98"/>
      <c r="BC42" s="164"/>
      <c r="BD42" s="162"/>
    </row>
    <row r="43" spans="1:56" ht="132" customHeight="1" thickBot="1" x14ac:dyDescent="0.35">
      <c r="A43" s="151"/>
      <c r="B43" s="110"/>
      <c r="C43" s="110"/>
      <c r="D43" s="110"/>
      <c r="E43" s="110"/>
      <c r="F43" s="110"/>
      <c r="G43" s="110"/>
      <c r="H43" s="110"/>
      <c r="I43" s="110"/>
      <c r="J43" s="110"/>
      <c r="K43" s="108"/>
      <c r="L43" s="110"/>
      <c r="M43" s="110"/>
      <c r="N43" s="110"/>
      <c r="O43" s="110"/>
      <c r="P43" s="110"/>
      <c r="Q43" s="110"/>
      <c r="R43" s="110"/>
      <c r="S43" s="110"/>
      <c r="T43" s="110"/>
      <c r="U43" s="110"/>
      <c r="V43" s="155"/>
      <c r="W43" s="110"/>
      <c r="X43" s="110"/>
      <c r="Y43" s="75">
        <v>15</v>
      </c>
      <c r="Z43" s="75">
        <v>15</v>
      </c>
      <c r="AA43" s="75">
        <v>15</v>
      </c>
      <c r="AB43" s="75">
        <v>15</v>
      </c>
      <c r="AC43" s="75">
        <v>15</v>
      </c>
      <c r="AD43" s="75">
        <v>15</v>
      </c>
      <c r="AE43" s="75">
        <v>10</v>
      </c>
      <c r="AF43" s="75">
        <f t="shared" si="36"/>
        <v>100</v>
      </c>
      <c r="AG43" s="75" t="str">
        <f t="shared" si="37"/>
        <v>FUERTE</v>
      </c>
      <c r="AH43" s="75" t="s">
        <v>76</v>
      </c>
      <c r="AI43" s="102"/>
      <c r="AJ43" s="108"/>
      <c r="AK43" s="108"/>
      <c r="AL43" s="159"/>
      <c r="AM43" s="106"/>
      <c r="AN43" s="102"/>
      <c r="AO43" s="156"/>
      <c r="AP43" s="102"/>
      <c r="AQ43" s="110"/>
      <c r="AR43" s="110"/>
      <c r="AS43" s="110"/>
      <c r="AT43" s="110"/>
      <c r="AU43" s="111"/>
      <c r="AV43" s="111"/>
      <c r="AW43" s="110"/>
      <c r="AX43" s="108"/>
      <c r="AY43" s="160"/>
      <c r="AZ43" s="97"/>
      <c r="BA43" s="98"/>
      <c r="BB43" s="98"/>
      <c r="BC43" s="165"/>
      <c r="BD43" s="163"/>
    </row>
    <row r="69" spans="2:2" x14ac:dyDescent="0.3">
      <c r="B69" s="33"/>
    </row>
    <row r="70" spans="2:2" x14ac:dyDescent="0.3">
      <c r="B70" s="33"/>
    </row>
    <row r="71" spans="2:2" x14ac:dyDescent="0.3">
      <c r="B71" s="33"/>
    </row>
    <row r="72" spans="2:2" x14ac:dyDescent="0.3">
      <c r="B72" s="33"/>
    </row>
    <row r="73" spans="2:2" x14ac:dyDescent="0.3">
      <c r="B73" s="33"/>
    </row>
    <row r="74" spans="2:2" x14ac:dyDescent="0.3">
      <c r="B74" s="33"/>
    </row>
    <row r="75" spans="2:2" x14ac:dyDescent="0.3">
      <c r="B75" s="33"/>
    </row>
  </sheetData>
  <sheetProtection formatColumns="0" formatRows="0" insertColumns="0" deleteColumns="0"/>
  <autoFilter ref="A12:BE43" xr:uid="{E72E4D61-879C-4CE6-9C41-CE5B75EBA49B}"/>
  <mergeCells count="412">
    <mergeCell ref="BE23:BE24"/>
    <mergeCell ref="BD41:BD43"/>
    <mergeCell ref="BC41:BC43"/>
    <mergeCell ref="BB41:BB43"/>
    <mergeCell ref="BA41:BA43"/>
    <mergeCell ref="AZ41:AZ43"/>
    <mergeCell ref="AX41:AX43"/>
    <mergeCell ref="BB13:BB14"/>
    <mergeCell ref="BA13:BA14"/>
    <mergeCell ref="AZ13:AZ14"/>
    <mergeCell ref="BB27:BB28"/>
    <mergeCell ref="BA27:BA28"/>
    <mergeCell ref="AZ27:AZ28"/>
    <mergeCell ref="BD33:BD34"/>
    <mergeCell ref="BC33:BC34"/>
    <mergeCell ref="BB33:BB34"/>
    <mergeCell ref="BA33:BA34"/>
    <mergeCell ref="AZ33:AZ34"/>
    <mergeCell ref="AY33:AY34"/>
    <mergeCell ref="AX33:AX34"/>
    <mergeCell ref="BD39:BD40"/>
    <mergeCell ref="BC39:BC40"/>
    <mergeCell ref="BB39:BB40"/>
    <mergeCell ref="BA39:BA40"/>
    <mergeCell ref="AZ39:AZ40"/>
    <mergeCell ref="AX39:AX40"/>
    <mergeCell ref="AL41:AL43"/>
    <mergeCell ref="AM41:AM43"/>
    <mergeCell ref="AN41:AN43"/>
    <mergeCell ref="AO41:AO43"/>
    <mergeCell ref="AP41:AP43"/>
    <mergeCell ref="AQ41:AQ43"/>
    <mergeCell ref="AR41:AR43"/>
    <mergeCell ref="AS41:AS43"/>
    <mergeCell ref="AT41:AT43"/>
    <mergeCell ref="AO38:AO40"/>
    <mergeCell ref="AP38:AP40"/>
    <mergeCell ref="AY41:AY43"/>
    <mergeCell ref="AY39:AY40"/>
    <mergeCell ref="AU41:AU43"/>
    <mergeCell ref="AV41:AV43"/>
    <mergeCell ref="AW41:AW43"/>
    <mergeCell ref="S41:S43"/>
    <mergeCell ref="T41:T43"/>
    <mergeCell ref="U41:U43"/>
    <mergeCell ref="V41:V43"/>
    <mergeCell ref="W41:W43"/>
    <mergeCell ref="X41:X43"/>
    <mergeCell ref="AI41:AI43"/>
    <mergeCell ref="AJ41:AJ43"/>
    <mergeCell ref="AK41:AK43"/>
    <mergeCell ref="J41:J43"/>
    <mergeCell ref="K41:K43"/>
    <mergeCell ref="L41:L43"/>
    <mergeCell ref="M41:M43"/>
    <mergeCell ref="N41:N43"/>
    <mergeCell ref="O41:O43"/>
    <mergeCell ref="P41:P43"/>
    <mergeCell ref="Q41:Q43"/>
    <mergeCell ref="R41:R43"/>
    <mergeCell ref="A41:A43"/>
    <mergeCell ref="B41:B43"/>
    <mergeCell ref="C41:C43"/>
    <mergeCell ref="D41:D43"/>
    <mergeCell ref="E41:E43"/>
    <mergeCell ref="F41:F43"/>
    <mergeCell ref="G41:G43"/>
    <mergeCell ref="H41:H43"/>
    <mergeCell ref="I41:I43"/>
    <mergeCell ref="O38:O40"/>
    <mergeCell ref="P38:P40"/>
    <mergeCell ref="AJ38:AJ40"/>
    <mergeCell ref="AK38:AK40"/>
    <mergeCell ref="AL38:AL40"/>
    <mergeCell ref="AM38:AM40"/>
    <mergeCell ref="AN38:AN40"/>
    <mergeCell ref="AB39:AB40"/>
    <mergeCell ref="AA39:AA40"/>
    <mergeCell ref="AI39:AI40"/>
    <mergeCell ref="AH39:AH40"/>
    <mergeCell ref="AG39:AG40"/>
    <mergeCell ref="AF39:AF40"/>
    <mergeCell ref="AE39:AE40"/>
    <mergeCell ref="AD39:AD40"/>
    <mergeCell ref="AC39:AC40"/>
    <mergeCell ref="Z39:Z40"/>
    <mergeCell ref="Y39:Y40"/>
    <mergeCell ref="Q38:Q40"/>
    <mergeCell ref="R38:R40"/>
    <mergeCell ref="S38:S40"/>
    <mergeCell ref="T38:T40"/>
    <mergeCell ref="X39:X40"/>
    <mergeCell ref="W39:W40"/>
    <mergeCell ref="A38:A40"/>
    <mergeCell ref="B38:B40"/>
    <mergeCell ref="C38:C40"/>
    <mergeCell ref="D38:D40"/>
    <mergeCell ref="E38:E40"/>
    <mergeCell ref="F38:F40"/>
    <mergeCell ref="G38:G40"/>
    <mergeCell ref="H38:H40"/>
    <mergeCell ref="I38:I40"/>
    <mergeCell ref="V39:V40"/>
    <mergeCell ref="U39:U40"/>
    <mergeCell ref="J38:J40"/>
    <mergeCell ref="K38:K40"/>
    <mergeCell ref="L38:L40"/>
    <mergeCell ref="M38:M40"/>
    <mergeCell ref="N38:N40"/>
    <mergeCell ref="AP35:AP37"/>
    <mergeCell ref="Q35:Q37"/>
    <mergeCell ref="R35:R37"/>
    <mergeCell ref="S35:S37"/>
    <mergeCell ref="T35:T37"/>
    <mergeCell ref="AJ35:AJ37"/>
    <mergeCell ref="AK35:AK37"/>
    <mergeCell ref="AL35:AL37"/>
    <mergeCell ref="AM35:AM37"/>
    <mergeCell ref="AN35:AN37"/>
    <mergeCell ref="J35:J37"/>
    <mergeCell ref="K35:K37"/>
    <mergeCell ref="L35:L37"/>
    <mergeCell ref="M35:M37"/>
    <mergeCell ref="N35:N37"/>
    <mergeCell ref="O35:O37"/>
    <mergeCell ref="P35:P37"/>
    <mergeCell ref="AL32:AL34"/>
    <mergeCell ref="AM32:AM34"/>
    <mergeCell ref="AN32:AN34"/>
    <mergeCell ref="AO32:AO34"/>
    <mergeCell ref="AP32:AP34"/>
    <mergeCell ref="U33:U34"/>
    <mergeCell ref="V33:V34"/>
    <mergeCell ref="AK32:AK34"/>
    <mergeCell ref="A35:A37"/>
    <mergeCell ref="B35:B37"/>
    <mergeCell ref="C35:C37"/>
    <mergeCell ref="D35:D37"/>
    <mergeCell ref="E35:E37"/>
    <mergeCell ref="F35:F37"/>
    <mergeCell ref="G35:G37"/>
    <mergeCell ref="H35:H37"/>
    <mergeCell ref="I35:I37"/>
    <mergeCell ref="AO35:AO37"/>
    <mergeCell ref="J32:J34"/>
    <mergeCell ref="K32:K34"/>
    <mergeCell ref="L32:L34"/>
    <mergeCell ref="M32:M34"/>
    <mergeCell ref="N32:N34"/>
    <mergeCell ref="O32:O34"/>
    <mergeCell ref="Q32:Q34"/>
    <mergeCell ref="R32:R34"/>
    <mergeCell ref="S32:S34"/>
    <mergeCell ref="T32:T34"/>
    <mergeCell ref="W32:W34"/>
    <mergeCell ref="AJ32:AJ34"/>
    <mergeCell ref="A32:A34"/>
    <mergeCell ref="B32:B34"/>
    <mergeCell ref="C32:C34"/>
    <mergeCell ref="D32:D34"/>
    <mergeCell ref="E32:E34"/>
    <mergeCell ref="F32:F34"/>
    <mergeCell ref="G32:G34"/>
    <mergeCell ref="H32:H34"/>
    <mergeCell ref="I32:I34"/>
    <mergeCell ref="P32:P34"/>
    <mergeCell ref="X33:X34"/>
    <mergeCell ref="AN26:AN28"/>
    <mergeCell ref="AO26:AO28"/>
    <mergeCell ref="AQ26:AQ28"/>
    <mergeCell ref="AR26:AR28"/>
    <mergeCell ref="AS26:AS28"/>
    <mergeCell ref="S26:S28"/>
    <mergeCell ref="T26:T28"/>
    <mergeCell ref="U26:U28"/>
    <mergeCell ref="AP26:AP28"/>
    <mergeCell ref="AF27:AF28"/>
    <mergeCell ref="AG27:AG28"/>
    <mergeCell ref="AH27:AH28"/>
    <mergeCell ref="AI27:AI28"/>
    <mergeCell ref="AJ27:AJ28"/>
    <mergeCell ref="AK27:AK28"/>
    <mergeCell ref="W26:W28"/>
    <mergeCell ref="AL26:AL28"/>
    <mergeCell ref="AM26:AM28"/>
    <mergeCell ref="V27:V28"/>
    <mergeCell ref="X27:X28"/>
    <mergeCell ref="Y27:Y28"/>
    <mergeCell ref="Z27:Z28"/>
    <mergeCell ref="AA27:AA28"/>
    <mergeCell ref="AB27:AB28"/>
    <mergeCell ref="AC27:AC28"/>
    <mergeCell ref="AD27:AD28"/>
    <mergeCell ref="AE27:AE28"/>
    <mergeCell ref="J26:J28"/>
    <mergeCell ref="K26:K28"/>
    <mergeCell ref="L26:L28"/>
    <mergeCell ref="M26:M28"/>
    <mergeCell ref="N26:N28"/>
    <mergeCell ref="O26:O28"/>
    <mergeCell ref="P26:P28"/>
    <mergeCell ref="Q26:Q28"/>
    <mergeCell ref="R26:R28"/>
    <mergeCell ref="A26:A28"/>
    <mergeCell ref="B26:B28"/>
    <mergeCell ref="C26:C28"/>
    <mergeCell ref="D26:D28"/>
    <mergeCell ref="E26:E28"/>
    <mergeCell ref="F26:F28"/>
    <mergeCell ref="G26:G28"/>
    <mergeCell ref="H26:H28"/>
    <mergeCell ref="I26:I28"/>
    <mergeCell ref="AU13:AU14"/>
    <mergeCell ref="AV13:AV14"/>
    <mergeCell ref="AW13:AW14"/>
    <mergeCell ref="U15:U16"/>
    <mergeCell ref="V15:V16"/>
    <mergeCell ref="W15:W16"/>
    <mergeCell ref="X15:X16"/>
    <mergeCell ref="Y15:Y16"/>
    <mergeCell ref="Z15:Z16"/>
    <mergeCell ref="AP15:AP16"/>
    <mergeCell ref="AO13:AO14"/>
    <mergeCell ref="AP13:AP14"/>
    <mergeCell ref="AM23:AM24"/>
    <mergeCell ref="AN23:AN24"/>
    <mergeCell ref="AO23:AO24"/>
    <mergeCell ref="AN15:AN16"/>
    <mergeCell ref="AO15:AO16"/>
    <mergeCell ref="AA15:AA16"/>
    <mergeCell ref="AB15:AB16"/>
    <mergeCell ref="AC15:AC16"/>
    <mergeCell ref="AD15:AD16"/>
    <mergeCell ref="AE15:AE16"/>
    <mergeCell ref="AF15:AF16"/>
    <mergeCell ref="AG15:AG16"/>
    <mergeCell ref="AH15:AH16"/>
    <mergeCell ref="AI15:AI16"/>
    <mergeCell ref="AP23:AP24"/>
    <mergeCell ref="BC23:BC24"/>
    <mergeCell ref="BD23:BD24"/>
    <mergeCell ref="AQ23:AQ24"/>
    <mergeCell ref="AR23:AR24"/>
    <mergeCell ref="AS23:AS24"/>
    <mergeCell ref="AT23:AT24"/>
    <mergeCell ref="AU23:AU24"/>
    <mergeCell ref="AV23:AV24"/>
    <mergeCell ref="AW23:AW24"/>
    <mergeCell ref="Q23:Q24"/>
    <mergeCell ref="A23:A24"/>
    <mergeCell ref="B23:B24"/>
    <mergeCell ref="C23:C24"/>
    <mergeCell ref="D23:D24"/>
    <mergeCell ref="E23:E24"/>
    <mergeCell ref="F23:F24"/>
    <mergeCell ref="G23:G24"/>
    <mergeCell ref="H23:H24"/>
    <mergeCell ref="I23:I24"/>
    <mergeCell ref="A1:D9"/>
    <mergeCell ref="E1:BB5"/>
    <mergeCell ref="A10:A12"/>
    <mergeCell ref="B10:B12"/>
    <mergeCell ref="C10:F11"/>
    <mergeCell ref="G10:J11"/>
    <mergeCell ref="K10:Q11"/>
    <mergeCell ref="R10:T11"/>
    <mergeCell ref="U10:AF11"/>
    <mergeCell ref="BC10:BD11"/>
    <mergeCell ref="AQ11:AW11"/>
    <mergeCell ref="A13:A14"/>
    <mergeCell ref="B13:B14"/>
    <mergeCell ref="C13:C14"/>
    <mergeCell ref="D13:D14"/>
    <mergeCell ref="E13:E14"/>
    <mergeCell ref="F13:F14"/>
    <mergeCell ref="G13:G14"/>
    <mergeCell ref="AG10:AJ11"/>
    <mergeCell ref="AK10:AL11"/>
    <mergeCell ref="AM10:AO11"/>
    <mergeCell ref="AP10:AP12"/>
    <mergeCell ref="AQ10:AW10"/>
    <mergeCell ref="AX10:AY11"/>
    <mergeCell ref="R13:R14"/>
    <mergeCell ref="S13:S14"/>
    <mergeCell ref="H13:H14"/>
    <mergeCell ref="I13:I14"/>
    <mergeCell ref="J13:J14"/>
    <mergeCell ref="K13:K14"/>
    <mergeCell ref="L13:L14"/>
    <mergeCell ref="M13:M14"/>
    <mergeCell ref="AZ10:BB11"/>
    <mergeCell ref="BC13:BC14"/>
    <mergeCell ref="BD13:BD14"/>
    <mergeCell ref="A15:A16"/>
    <mergeCell ref="B15:B16"/>
    <mergeCell ref="C15:C16"/>
    <mergeCell ref="D15:D16"/>
    <mergeCell ref="E15:E16"/>
    <mergeCell ref="F15:F16"/>
    <mergeCell ref="T13:T14"/>
    <mergeCell ref="AJ13:AJ14"/>
    <mergeCell ref="AK13:AK14"/>
    <mergeCell ref="AL13:AL14"/>
    <mergeCell ref="AM13:AM14"/>
    <mergeCell ref="AN13:AN14"/>
    <mergeCell ref="N13:N14"/>
    <mergeCell ref="O13:O14"/>
    <mergeCell ref="P13:P14"/>
    <mergeCell ref="Q13:Q14"/>
    <mergeCell ref="AQ13:AQ14"/>
    <mergeCell ref="AR13:AR14"/>
    <mergeCell ref="AS13:AS14"/>
    <mergeCell ref="AT13:AT14"/>
    <mergeCell ref="G15:G16"/>
    <mergeCell ref="H15:H16"/>
    <mergeCell ref="BC15:BC16"/>
    <mergeCell ref="BD15:BD16"/>
    <mergeCell ref="S15:S16"/>
    <mergeCell ref="T15:T16"/>
    <mergeCell ref="AJ15:AJ16"/>
    <mergeCell ref="AK15:AK16"/>
    <mergeCell ref="AL15:AL16"/>
    <mergeCell ref="AM15:AM16"/>
    <mergeCell ref="M15:M16"/>
    <mergeCell ref="N15:N16"/>
    <mergeCell ref="O15:O16"/>
    <mergeCell ref="P15:P16"/>
    <mergeCell ref="Q15:Q16"/>
    <mergeCell ref="R15:R16"/>
    <mergeCell ref="AX15:AX16"/>
    <mergeCell ref="AY15:AY16"/>
    <mergeCell ref="BB15:BB16"/>
    <mergeCell ref="BA15:BA16"/>
    <mergeCell ref="AZ15:AZ16"/>
    <mergeCell ref="I15:I16"/>
    <mergeCell ref="J15:J16"/>
    <mergeCell ref="K15:K16"/>
    <mergeCell ref="L15:L16"/>
    <mergeCell ref="AQ35:AQ37"/>
    <mergeCell ref="AW35:AW37"/>
    <mergeCell ref="AV35:AV37"/>
    <mergeCell ref="AU35:AU37"/>
    <mergeCell ref="AT35:AT37"/>
    <mergeCell ref="AS35:AS37"/>
    <mergeCell ref="AR35:AR37"/>
    <mergeCell ref="T23:T24"/>
    <mergeCell ref="AJ23:AJ24"/>
    <mergeCell ref="AK23:AK24"/>
    <mergeCell ref="AL23:AL24"/>
    <mergeCell ref="R23:R24"/>
    <mergeCell ref="S23:S24"/>
    <mergeCell ref="J23:J24"/>
    <mergeCell ref="K23:K24"/>
    <mergeCell ref="L23:L24"/>
    <mergeCell ref="M23:M24"/>
    <mergeCell ref="N23:N24"/>
    <mergeCell ref="O23:O24"/>
    <mergeCell ref="P23:P24"/>
    <mergeCell ref="AY27:AY28"/>
    <mergeCell ref="AX27:AX28"/>
    <mergeCell ref="AQ38:AQ40"/>
    <mergeCell ref="AW38:AW40"/>
    <mergeCell ref="AV38:AV40"/>
    <mergeCell ref="AU38:AU40"/>
    <mergeCell ref="AT38:AT40"/>
    <mergeCell ref="AS38:AS40"/>
    <mergeCell ref="AR38:AR40"/>
    <mergeCell ref="AT26:AT28"/>
    <mergeCell ref="AU26:AU28"/>
    <mergeCell ref="AV26:AV28"/>
    <mergeCell ref="AW26:AW28"/>
    <mergeCell ref="AT33:AT34"/>
    <mergeCell ref="AU33:AU34"/>
    <mergeCell ref="AV33:AV34"/>
    <mergeCell ref="AW33:AW34"/>
    <mergeCell ref="AS33:AS34"/>
    <mergeCell ref="AQ33:AQ34"/>
    <mergeCell ref="AR33:AR34"/>
    <mergeCell ref="A17:A18"/>
    <mergeCell ref="AQ17:AQ18"/>
    <mergeCell ref="AW17:AW18"/>
    <mergeCell ref="AV17:AV18"/>
    <mergeCell ref="AU17:AU18"/>
    <mergeCell ref="AT17:AT18"/>
    <mergeCell ref="AS17:AS18"/>
    <mergeCell ref="AR17:AR18"/>
    <mergeCell ref="AN17:AN18"/>
    <mergeCell ref="AK17:AK18"/>
    <mergeCell ref="AJ17:AJ18"/>
    <mergeCell ref="AM17:AM18"/>
    <mergeCell ref="R17:R18"/>
    <mergeCell ref="S17:S18"/>
    <mergeCell ref="T17:T18"/>
    <mergeCell ref="AL17:AL18"/>
    <mergeCell ref="AP17:AP18"/>
    <mergeCell ref="AO17:AO18"/>
    <mergeCell ref="B17:B18"/>
    <mergeCell ref="P17:P18"/>
    <mergeCell ref="Q17:Q18"/>
    <mergeCell ref="K17:K18"/>
    <mergeCell ref="J17:J18"/>
    <mergeCell ref="I17:I18"/>
    <mergeCell ref="H17:H18"/>
    <mergeCell ref="G17:G18"/>
    <mergeCell ref="F17:F18"/>
    <mergeCell ref="E17:E18"/>
    <mergeCell ref="D17:D18"/>
    <mergeCell ref="C17:C18"/>
    <mergeCell ref="O17:O18"/>
    <mergeCell ref="N17:N18"/>
    <mergeCell ref="M17:M18"/>
    <mergeCell ref="L17:L18"/>
  </mergeCells>
  <conditionalFormatting sqref="AG13:AG15 AG19:AG24">
    <cfRule type="colorScale" priority="330">
      <colorScale>
        <cfvo type="min"/>
        <cfvo type="percentile" val="50"/>
        <cfvo type="max"/>
        <color rgb="FFF8696B"/>
        <color rgb="FFFFEB84"/>
        <color rgb="FF63BE7B"/>
      </colorScale>
    </cfRule>
  </conditionalFormatting>
  <conditionalFormatting sqref="AG13:AG15 AG19:AG25">
    <cfRule type="containsText" dxfId="83" priority="326" operator="containsText" text="DÉBIL &#10;(Calificación entre 0 y 85)">
      <formula>NOT(ISERROR(SEARCH("DÉBIL 
(Calificación entre 0 y 85)",AG13)))</formula>
    </cfRule>
    <cfRule type="containsText" dxfId="82" priority="327" operator="containsText" text="MODERADO&#10;(Calificación entre 86 y 95)">
      <formula>NOT(ISERROR(SEARCH("MODERADO
(Calificación entre 86 y 95)",AG13)))</formula>
    </cfRule>
    <cfRule type="containsText" dxfId="81" priority="328" operator="containsText" text="FUERTE &#10;(Calificación entre 96 y 100)">
      <formula>NOT(ISERROR(SEARCH("FUERTE 
(Calificación entre 96 y 100)",AG13)))</formula>
    </cfRule>
    <cfRule type="containsText" dxfId="80" priority="329" operator="containsText" text="FUERTE &#10;(Calificación entre 96 y 100)">
      <formula>NOT(ISERROR(SEARCH("FUERTE 
(Calificación entre 96 y 100)",AG13)))</formula>
    </cfRule>
  </conditionalFormatting>
  <conditionalFormatting sqref="AG15">
    <cfRule type="colorScale" priority="252">
      <colorScale>
        <cfvo type="min"/>
        <cfvo type="percentile" val="50"/>
        <cfvo type="max"/>
        <color rgb="FFF8696B"/>
        <color rgb="FFFFEB84"/>
        <color rgb="FF63BE7B"/>
      </colorScale>
    </cfRule>
  </conditionalFormatting>
  <conditionalFormatting sqref="AG19">
    <cfRule type="colorScale" priority="260">
      <colorScale>
        <cfvo type="min"/>
        <cfvo type="percentile" val="50"/>
        <cfvo type="max"/>
        <color rgb="FFF8696B"/>
        <color rgb="FFFFEB84"/>
        <color rgb="FF63BE7B"/>
      </colorScale>
    </cfRule>
  </conditionalFormatting>
  <conditionalFormatting sqref="AG19:AG25 AG13:AG15">
    <cfRule type="containsText" dxfId="79" priority="268" operator="containsText" text="FUERTE &#10;(Calificación entre 96 y 100)">
      <formula>NOT(ISERROR(SEARCH("FUERTE 
(Calificación entre 96 y 100)",AG13)))</formula>
    </cfRule>
    <cfRule type="containsText" dxfId="78" priority="325" operator="containsText" text="FUERTE &#10;(Calificación entre 96 y 100)">
      <formula>NOT(ISERROR(SEARCH("FUERTE 
(Calificación entre 96 y 100)",AG13)))</formula>
    </cfRule>
  </conditionalFormatting>
  <conditionalFormatting sqref="AG21">
    <cfRule type="colorScale" priority="295">
      <colorScale>
        <cfvo type="min"/>
        <cfvo type="percentile" val="50"/>
        <cfvo type="max"/>
        <color rgb="FFF8696B"/>
        <color rgb="FFFFEB84"/>
        <color rgb="FF63BE7B"/>
      </colorScale>
    </cfRule>
  </conditionalFormatting>
  <conditionalFormatting sqref="AG22">
    <cfRule type="colorScale" priority="316">
      <colorScale>
        <cfvo type="min"/>
        <cfvo type="percentile" val="50"/>
        <cfvo type="max"/>
        <color rgb="FFF8696B"/>
        <color rgb="FFFFEB84"/>
        <color rgb="FF63BE7B"/>
      </colorScale>
    </cfRule>
  </conditionalFormatting>
  <conditionalFormatting sqref="AG23:AG24">
    <cfRule type="colorScale" priority="317">
      <colorScale>
        <cfvo type="min"/>
        <cfvo type="percentile" val="50"/>
        <cfvo type="max"/>
        <color rgb="FFF8696B"/>
        <color rgb="FFFFEB84"/>
        <color rgb="FF63BE7B"/>
      </colorScale>
    </cfRule>
  </conditionalFormatting>
  <conditionalFormatting sqref="AG25">
    <cfRule type="colorScale" priority="337">
      <colorScale>
        <cfvo type="min"/>
        <cfvo type="percentile" val="50"/>
        <cfvo type="max"/>
        <color rgb="FFF8696B"/>
        <color rgb="FFFFEB84"/>
        <color rgb="FF63BE7B"/>
      </colorScale>
    </cfRule>
  </conditionalFormatting>
  <conditionalFormatting sqref="AG26">
    <cfRule type="containsText" dxfId="77" priority="102" operator="containsText" text="FUERTE &#10;(Calificación entre 96 y 100)">
      <formula>NOT(ISERROR(SEARCH("FUERTE 
(Calificación entre 96 y 100)",AG26)))</formula>
    </cfRule>
    <cfRule type="containsText" dxfId="76" priority="103" operator="containsText" text="FUERTE &#10;(Calificación entre 96 y 100)">
      <formula>NOT(ISERROR(SEARCH("FUERTE 
(Calificación entre 96 y 100)",AG26)))</formula>
    </cfRule>
    <cfRule type="containsText" dxfId="75" priority="104" operator="containsText" text="DÉBIL &#10;(Calificación entre 0 y 85)">
      <formula>NOT(ISERROR(SEARCH("DÉBIL 
(Calificación entre 0 y 85)",AG26)))</formula>
    </cfRule>
    <cfRule type="containsText" dxfId="74" priority="105" operator="containsText" text="MODERADO&#10;(Calificación entre 86 y 95)">
      <formula>NOT(ISERROR(SEARCH("MODERADO
(Calificación entre 86 y 95)",AG26)))</formula>
    </cfRule>
    <cfRule type="containsText" dxfId="73" priority="106" operator="containsText" text="FUERTE &#10;(Calificación entre 96 y 100)">
      <formula>NOT(ISERROR(SEARCH("FUERTE 
(Calificación entre 96 y 100)",AG26)))</formula>
    </cfRule>
    <cfRule type="containsText" dxfId="72" priority="107" operator="containsText" text="FUERTE &#10;(Calificación entre 96 y 100)">
      <formula>NOT(ISERROR(SEARCH("FUERTE 
(Calificación entre 96 y 100)",AG26)))</formula>
    </cfRule>
    <cfRule type="colorScale" priority="112">
      <colorScale>
        <cfvo type="min"/>
        <cfvo type="percentile" val="50"/>
        <cfvo type="max"/>
        <color rgb="FFF8696B"/>
        <color rgb="FFFFEB84"/>
        <color rgb="FF63BE7B"/>
      </colorScale>
    </cfRule>
  </conditionalFormatting>
  <conditionalFormatting sqref="AG29">
    <cfRule type="colorScale" priority="344">
      <colorScale>
        <cfvo type="min"/>
        <cfvo type="percentile" val="50"/>
        <cfvo type="max"/>
        <color rgb="FFF8696B"/>
        <color rgb="FFFFEB84"/>
        <color rgb="FF63BE7B"/>
      </colorScale>
    </cfRule>
  </conditionalFormatting>
  <conditionalFormatting sqref="AG29:AG39">
    <cfRule type="containsText" dxfId="71" priority="32" operator="containsText" text="FUERTE &#10;(Calificación entre 96 y 100)">
      <formula>NOT(ISERROR(SEARCH("FUERTE 
(Calificación entre 96 y 100)",AG29)))</formula>
    </cfRule>
    <cfRule type="containsText" dxfId="70" priority="33" operator="containsText" text="FUERTE &#10;(Calificación entre 96 y 100)">
      <formula>NOT(ISERROR(SEARCH("FUERTE 
(Calificación entre 96 y 100)",AG29)))</formula>
    </cfRule>
    <cfRule type="containsText" dxfId="69" priority="34" operator="containsText" text="DÉBIL &#10;(Calificación entre 0 y 85)">
      <formula>NOT(ISERROR(SEARCH("DÉBIL 
(Calificación entre 0 y 85)",AG29)))</formula>
    </cfRule>
    <cfRule type="containsText" dxfId="68" priority="35" operator="containsText" text="MODERADO&#10;(Calificación entre 86 y 95)">
      <formula>NOT(ISERROR(SEARCH("MODERADO
(Calificación entre 86 y 95)",AG29)))</formula>
    </cfRule>
    <cfRule type="containsText" dxfId="67" priority="36" operator="containsText" text="FUERTE &#10;(Calificación entre 96 y 100)">
      <formula>NOT(ISERROR(SEARCH("FUERTE 
(Calificación entre 96 y 100)",AG29)))</formula>
    </cfRule>
    <cfRule type="containsText" dxfId="66" priority="37" operator="containsText" text="FUERTE &#10;(Calificación entre 96 y 100)">
      <formula>NOT(ISERROR(SEARCH("FUERTE 
(Calificación entre 96 y 100)",AG29)))</formula>
    </cfRule>
  </conditionalFormatting>
  <conditionalFormatting sqref="AG30">
    <cfRule type="colorScale" priority="351">
      <colorScale>
        <cfvo type="min"/>
        <cfvo type="percentile" val="50"/>
        <cfvo type="max"/>
        <color rgb="FFF8696B"/>
        <color rgb="FFFFEB84"/>
        <color rgb="FF63BE7B"/>
      </colorScale>
    </cfRule>
  </conditionalFormatting>
  <conditionalFormatting sqref="AG31">
    <cfRule type="colorScale" priority="358">
      <colorScale>
        <cfvo type="min"/>
        <cfvo type="percentile" val="50"/>
        <cfvo type="max"/>
        <color rgb="FFF8696B"/>
        <color rgb="FFFFEB84"/>
        <color rgb="FF63BE7B"/>
      </colorScale>
    </cfRule>
  </conditionalFormatting>
  <conditionalFormatting sqref="AG32:AG34">
    <cfRule type="colorScale" priority="76">
      <colorScale>
        <cfvo type="min"/>
        <cfvo type="percentile" val="50"/>
        <cfvo type="max"/>
        <color rgb="FFF8696B"/>
        <color rgb="FFFFEB84"/>
        <color rgb="FF63BE7B"/>
      </colorScale>
    </cfRule>
  </conditionalFormatting>
  <conditionalFormatting sqref="AG35:AG37">
    <cfRule type="colorScale" priority="45">
      <colorScale>
        <cfvo type="min"/>
        <cfvo type="percentile" val="50"/>
        <cfvo type="max"/>
        <color rgb="FFF8696B"/>
        <color rgb="FFFFEB84"/>
        <color rgb="FF63BE7B"/>
      </colorScale>
    </cfRule>
  </conditionalFormatting>
  <conditionalFormatting sqref="AG38:AG39">
    <cfRule type="colorScale" priority="38">
      <colorScale>
        <cfvo type="min"/>
        <cfvo type="percentile" val="50"/>
        <cfvo type="max"/>
        <color rgb="FFF8696B"/>
        <color rgb="FFFFEB84"/>
        <color rgb="FF63BE7B"/>
      </colorScale>
    </cfRule>
  </conditionalFormatting>
  <conditionalFormatting sqref="AG41:AG43">
    <cfRule type="containsText" dxfId="65" priority="21" operator="containsText" text="FUERTE &#10;(Calificación entre 96 y 100)">
      <formula>NOT(ISERROR(SEARCH("FUERTE 
(Calificación entre 96 y 100)",AG41)))</formula>
    </cfRule>
    <cfRule type="containsText" dxfId="64" priority="22" operator="containsText" text="FUERTE &#10;(Calificación entre 96 y 100)">
      <formula>NOT(ISERROR(SEARCH("FUERTE 
(Calificación entre 96 y 100)",AG41)))</formula>
    </cfRule>
    <cfRule type="containsText" dxfId="63" priority="23" operator="containsText" text="DÉBIL &#10;(Calificación entre 0 y 85)">
      <formula>NOT(ISERROR(SEARCH("DÉBIL 
(Calificación entre 0 y 85)",AG41)))</formula>
    </cfRule>
    <cfRule type="containsText" dxfId="62" priority="24" operator="containsText" text="MODERADO&#10;(Calificación entre 86 y 95)">
      <formula>NOT(ISERROR(SEARCH("MODERADO
(Calificación entre 86 y 95)",AG41)))</formula>
    </cfRule>
    <cfRule type="containsText" dxfId="61" priority="25" operator="containsText" text="FUERTE &#10;(Calificación entre 96 y 100)">
      <formula>NOT(ISERROR(SEARCH("FUERTE 
(Calificación entre 96 y 100)",AG41)))</formula>
    </cfRule>
    <cfRule type="containsText" dxfId="60" priority="26" operator="containsText" text="FUERTE &#10;(Calificación entre 96 y 100)">
      <formula>NOT(ISERROR(SEARCH("FUERTE 
(Calificación entre 96 y 100)",AG41)))</formula>
    </cfRule>
  </conditionalFormatting>
  <conditionalFormatting sqref="AG41:AG43">
    <cfRule type="colorScale" priority="31">
      <colorScale>
        <cfvo type="min"/>
        <cfvo type="percentile" val="50"/>
        <cfvo type="max"/>
        <color rgb="FFF8696B"/>
        <color rgb="FFFFEB84"/>
        <color rgb="FF63BE7B"/>
      </colorScale>
    </cfRule>
  </conditionalFormatting>
  <conditionalFormatting sqref="AG17:AG18">
    <cfRule type="colorScale" priority="12">
      <colorScale>
        <cfvo type="min"/>
        <cfvo type="percentile" val="50"/>
        <cfvo type="max"/>
        <color rgb="FFF8696B"/>
        <color rgb="FFFFEB84"/>
        <color rgb="FF63BE7B"/>
      </colorScale>
    </cfRule>
  </conditionalFormatting>
  <conditionalFormatting sqref="AG17:AG18">
    <cfRule type="containsText" dxfId="59" priority="8" operator="containsText" text="DÉBIL &#10;(Calificación entre 0 y 85)">
      <formula>NOT(ISERROR(SEARCH("DÉBIL 
(Calificación entre 0 y 85)",AG17)))</formula>
    </cfRule>
    <cfRule type="containsText" dxfId="58" priority="9" operator="containsText" text="MODERADO&#10;(Calificación entre 86 y 95)">
      <formula>NOT(ISERROR(SEARCH("MODERADO
(Calificación entre 86 y 95)",AG17)))</formula>
    </cfRule>
    <cfRule type="containsText" dxfId="57" priority="10" operator="containsText" text="FUERTE &#10;(Calificación entre 96 y 100)">
      <formula>NOT(ISERROR(SEARCH("FUERTE 
(Calificación entre 96 y 100)",AG17)))</formula>
    </cfRule>
    <cfRule type="containsText" dxfId="56" priority="11" operator="containsText" text="FUERTE &#10;(Calificación entre 96 y 100)">
      <formula>NOT(ISERROR(SEARCH("FUERTE 
(Calificación entre 96 y 100)",AG17)))</formula>
    </cfRule>
  </conditionalFormatting>
  <conditionalFormatting sqref="AG17:AG18">
    <cfRule type="colorScale" priority="5">
      <colorScale>
        <cfvo type="min"/>
        <cfvo type="percentile" val="50"/>
        <cfvo type="max"/>
        <color rgb="FFF8696B"/>
        <color rgb="FFFFEB84"/>
        <color rgb="FF63BE7B"/>
      </colorScale>
    </cfRule>
  </conditionalFormatting>
  <conditionalFormatting sqref="AG17:AG18">
    <cfRule type="containsText" dxfId="55" priority="6" operator="containsText" text="FUERTE &#10;(Calificación entre 96 y 100)">
      <formula>NOT(ISERROR(SEARCH("FUERTE 
(Calificación entre 96 y 100)",AG17)))</formula>
    </cfRule>
    <cfRule type="containsText" dxfId="54" priority="7" operator="containsText" text="FUERTE &#10;(Calificación entre 96 y 100)">
      <formula>NOT(ISERROR(SEARCH("FUERTE 
(Calificación entre 96 y 100)",AG17)))</formula>
    </cfRule>
  </conditionalFormatting>
  <dataValidations disablePrompts="1" count="31">
    <dataValidation type="list" allowBlank="1" showInputMessage="1" showErrorMessage="1" sqref="H23" xr:uid="{CB9F5CBA-A6C6-432A-96F4-57674E5AA17F}">
      <formula1>$B$77:$B$81</formula1>
    </dataValidation>
    <dataValidation type="list" allowBlank="1" showInputMessage="1" showErrorMessage="1" sqref="H24" xr:uid="{41F837D5-1F8A-4BEC-9132-E564676560F7}">
      <formula1>$B$96:$B$100</formula1>
    </dataValidation>
    <dataValidation type="list" allowBlank="1" showInputMessage="1" showErrorMessage="1" sqref="AP26:AP28" xr:uid="{349251A9-6D6D-4587-B49C-E8A6BC6A0F57}">
      <formula1>$U$41:$U$43</formula1>
    </dataValidation>
    <dataValidation type="list" allowBlank="1" showInputMessage="1" showErrorMessage="1" sqref="AH26" xr:uid="{CDE52F46-3E0F-4163-BE79-C2CEFD7E8FBF}">
      <formula1>$K$46:$K$48</formula1>
    </dataValidation>
    <dataValidation type="list" allowBlank="1" showInputMessage="1" showErrorMessage="1" sqref="W26" xr:uid="{4C0F35E4-FEA5-4579-A219-CA8160504518}">
      <formula1>$P$40:$P$42</formula1>
    </dataValidation>
    <dataValidation type="list" allowBlank="1" showInputMessage="1" showErrorMessage="1" sqref="AE26" xr:uid="{BBABE7CC-AB69-4D77-8F26-11E7490575E5}">
      <formula1>$I$46:$I$47</formula1>
    </dataValidation>
    <dataValidation type="list" allowBlank="1" showInputMessage="1" showErrorMessage="1" sqref="Y26:AD26" xr:uid="{3628E46B-8865-49D8-ABA9-DC632383D1F1}">
      <formula1>$H$46:$H$47</formula1>
    </dataValidation>
    <dataValidation type="list" allowBlank="1" showInputMessage="1" showErrorMessage="1" sqref="S26" xr:uid="{352FBA05-5D51-4A6A-A1AA-9D78421F1A80}">
      <formula1>$C$33:$C$35</formula1>
    </dataValidation>
    <dataValidation type="list" allowBlank="1" showInputMessage="1" showErrorMessage="1" sqref="U26" xr:uid="{860A727B-BA19-41FD-9D00-C97FE7B7A00B}">
      <formula1>$P$33:$P$35</formula1>
    </dataValidation>
    <dataValidation type="list" allowBlank="1" showInputMessage="1" showErrorMessage="1" sqref="R26 AM26:AM28" xr:uid="{8A214015-12A3-4EE7-A104-5DAE1BC64ED7}">
      <formula1>$B$33:$B$37</formula1>
    </dataValidation>
    <dataValidation type="list" allowBlank="1" showInputMessage="1" showErrorMessage="1" sqref="AE32:AE34" xr:uid="{287BC26D-423F-40B3-8EF1-353B970CD70F}">
      <formula1>$I$99:$I$100</formula1>
    </dataValidation>
    <dataValidation type="list" allowBlank="1" showInputMessage="1" showErrorMessage="1" sqref="Y32:AD34" xr:uid="{E33A8992-C909-42E8-B5CE-FEECE8C58A56}">
      <formula1>$H$99:$H$100</formula1>
    </dataValidation>
    <dataValidation type="list" allowBlank="1" showInputMessage="1" showErrorMessage="1" sqref="AH32:AH34" xr:uid="{05A6EBA6-AC49-4051-B182-AE860B84BAFF}">
      <formula1>$K$99:$K$101</formula1>
    </dataValidation>
    <dataValidation type="list" allowBlank="1" showInputMessage="1" showErrorMessage="1" sqref="AP32:AP34" xr:uid="{89686F13-CFD9-4137-8A8F-070E0A6F58D1}">
      <formula1>$U$94:$U$96</formula1>
    </dataValidation>
    <dataValidation type="list" allowBlank="1" showInputMessage="1" showErrorMessage="1" sqref="W32" xr:uid="{3076920C-CA97-4060-8132-68515BA9EB2E}">
      <formula1>$P$93:$P$95</formula1>
    </dataValidation>
    <dataValidation type="list" allowBlank="1" showInputMessage="1" showErrorMessage="1" sqref="Q32:Q34" xr:uid="{A3CE3502-81D3-4A53-B199-3C4486700089}">
      <formula1>$C$78:$C$84</formula1>
    </dataValidation>
    <dataValidation type="list" allowBlank="1" showInputMessage="1" showErrorMessage="1" sqref="S32:S34" xr:uid="{781A5B56-3D57-4793-92D8-D06C5C5DE6E2}">
      <formula1>$C$86:$C$88</formula1>
    </dataValidation>
    <dataValidation type="list" allowBlank="1" showInputMessage="1" showErrorMessage="1" sqref="U32:U33" xr:uid="{6AAB5628-5E0E-432C-8206-2B657EFDD6E4}">
      <formula1>$P$86:$P$88</formula1>
    </dataValidation>
    <dataValidation type="list" allowBlank="1" showInputMessage="1" showErrorMessage="1" sqref="R32:R34 AM32:AM34" xr:uid="{85ECFE23-3F34-41D3-8907-BF8846E321C8}">
      <formula1>$B$86:$B$90</formula1>
    </dataValidation>
    <dataValidation type="list" allowBlank="1" showInputMessage="1" showErrorMessage="1" sqref="H32" xr:uid="{A41F1BDF-C55A-46AB-B0FB-599C3440B744}">
      <formula1>$B$78:$B$82</formula1>
    </dataValidation>
    <dataValidation type="list" allowBlank="1" showInputMessage="1" showErrorMessage="1" sqref="H33:H34" xr:uid="{D32DBA0B-6C67-42A2-B70B-EF5FECA35E44}">
      <formula1>$B$97:$B$101</formula1>
    </dataValidation>
    <dataValidation type="list" allowBlank="1" showInputMessage="1" showErrorMessage="1" sqref="Q26" xr:uid="{EE6AB9DF-6561-4BCA-8FD9-B961D36EBB1F}">
      <formula1>$C$30:$C$31</formula1>
    </dataValidation>
    <dataValidation type="list" allowBlank="1" showInputMessage="1" showErrorMessage="1" sqref="R41 AM41:AM43" xr:uid="{13514038-C05F-4064-9D5A-D1C5FECB65EB}">
      <formula1>$B$53:$B$57</formula1>
    </dataValidation>
    <dataValidation type="list" allowBlank="1" showInputMessage="1" showErrorMessage="1" sqref="U41" xr:uid="{C90C3CD7-7E02-41A1-9914-F196AE7FCC26}">
      <formula1>$P$53:$P$55</formula1>
    </dataValidation>
    <dataValidation type="list" allowBlank="1" showInputMessage="1" showErrorMessage="1" sqref="S41" xr:uid="{68596C9F-7F9F-4C2D-AD8E-C814F76F4F12}">
      <formula1>$C$53:$C$55</formula1>
    </dataValidation>
    <dataValidation type="list" allowBlank="1" showInputMessage="1" showErrorMessage="1" sqref="Q41" xr:uid="{2C42B1D8-273C-42AE-BC0B-DE4B80492935}">
      <formula1>$C$45:$C$51</formula1>
    </dataValidation>
    <dataValidation type="list" allowBlank="1" showInputMessage="1" showErrorMessage="1" sqref="Y41:AD43" xr:uid="{EFB77350-292C-442B-892B-32C79B402DC2}">
      <formula1>$H$66:$H$67</formula1>
    </dataValidation>
    <dataValidation type="list" allowBlank="1" showInputMessage="1" showErrorMessage="1" sqref="AE41:AE43" xr:uid="{35CAC593-3173-4553-8FDF-AB1B827629B1}">
      <formula1>$I$66:$I$67</formula1>
    </dataValidation>
    <dataValidation type="list" allowBlank="1" showInputMessage="1" showErrorMessage="1" sqref="W41" xr:uid="{D04561F4-C3A4-4A0C-A946-41135191F2B6}">
      <formula1>$P$60:$P$62</formula1>
    </dataValidation>
    <dataValidation type="list" allowBlank="1" showInputMessage="1" showErrorMessage="1" sqref="AP41:AP43" xr:uid="{85A030E2-5C74-4570-BCB0-7A2248532D83}">
      <formula1>$U$61:$U$63</formula1>
    </dataValidation>
    <dataValidation type="list" allowBlank="1" showInputMessage="1" showErrorMessage="1" sqref="AH41:AH43" xr:uid="{E845A720-C15C-404E-BA3C-BE5C7C449073}">
      <formula1>$K$66:$K$68</formula1>
    </dataValidation>
  </dataValidations>
  <pageMargins left="0.70866141732283472" right="0.70866141732283472" top="0.78740157480314965" bottom="1.1811023622047245" header="0.19685039370078741" footer="0.19685039370078741"/>
  <pageSetup paperSize="5" scale="10" fitToHeight="0" orientation="landscape" r:id="rId1"/>
  <headerFooter>
    <oddFooter>&amp;C&amp;"Arial,Negrita"&amp;72&amp;G
CLASIFICACIÓN DE LA INFORMACIÓN: PÚBLICA
2310100-FT-213 Verrsión 03</oddFooter>
  </headerFooter>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containsText" priority="241" operator="containsText" id="{ED1980E6-8134-4C56-A24B-79168D5451C3}">
            <xm:f>NOT(ISERROR(SEARCH('Parametrización AC'!$D$39,T13)))</xm:f>
            <xm:f>'Parametrización AC'!$D$39</xm:f>
            <x14:dxf>
              <fill>
                <patternFill>
                  <bgColor rgb="FFFF0000"/>
                </patternFill>
              </fill>
            </x14:dxf>
          </x14:cfRule>
          <x14:cfRule type="containsText" priority="242" operator="containsText" id="{BA051BEF-8873-4312-B4EF-8423A5A25461}">
            <xm:f>NOT(ISERROR(SEARCH('Parametrización AC'!$D$38,T13)))</xm:f>
            <xm:f>'Parametrización AC'!$D$38</xm:f>
            <x14:dxf>
              <fill>
                <patternFill>
                  <bgColor rgb="FFFF9900"/>
                </patternFill>
              </fill>
            </x14:dxf>
          </x14:cfRule>
          <x14:cfRule type="containsText" priority="243" operator="containsText" id="{960C0C8B-A71B-4D2D-933A-D8F9B0ACFF20}">
            <xm:f>NOT(ISERROR(SEARCH('Parametrización AC'!$D$37,T13)))</xm:f>
            <xm:f>'Parametrización AC'!$D$37</xm:f>
            <x14:dxf>
              <fill>
                <patternFill>
                  <bgColor rgb="FFFFFF00"/>
                </patternFill>
              </fill>
            </x14:dxf>
          </x14:cfRule>
          <x14:cfRule type="containsText" priority="244" operator="containsText" id="{BB21E168-10A2-4722-8BCC-B53B7C832822}">
            <xm:f>NOT(ISERROR(SEARCH('Parametrización AC'!$D$36,T13)))</xm:f>
            <xm:f>'Parametrización AC'!$D$36</xm:f>
            <x14:dxf>
              <fill>
                <patternFill>
                  <bgColor rgb="FF92D050"/>
                </patternFill>
              </fill>
            </x14:dxf>
          </x14:cfRule>
          <xm:sqref>T13 AO13 T15 AO15 T19:T23 AO19:AO23 T17</xm:sqref>
        </x14:conditionalFormatting>
        <x14:conditionalFormatting xmlns:xm="http://schemas.microsoft.com/office/excel/2006/main">
          <x14:cfRule type="containsText" priority="62" operator="containsText" id="{3FA05190-B58F-4FBC-ABA5-E86F2472B44A}">
            <xm:f>NOT(ISERROR(SEARCH($D$59,T26)))</xm:f>
            <xm:f>$D$59</xm:f>
            <x14:dxf>
              <fill>
                <patternFill>
                  <bgColor rgb="FFFF0000"/>
                </patternFill>
              </fill>
            </x14:dxf>
          </x14:cfRule>
          <x14:cfRule type="containsText" priority="63" operator="containsText" id="{D75EAE11-E02F-4B47-8CF9-B062FB972E76}">
            <xm:f>NOT(ISERROR(SEARCH($D$58,T26)))</xm:f>
            <xm:f>$D$58</xm:f>
            <x14:dxf>
              <fill>
                <patternFill>
                  <bgColor rgb="FFFF9900"/>
                </patternFill>
              </fill>
            </x14:dxf>
          </x14:cfRule>
          <x14:cfRule type="containsText" priority="64" operator="containsText" id="{C46BC180-6779-4247-BAB4-6B54B022FCE8}">
            <xm:f>NOT(ISERROR(SEARCH($D$57,T26)))</xm:f>
            <xm:f>$D$57</xm:f>
            <x14:dxf>
              <fill>
                <patternFill>
                  <bgColor rgb="FFFFFF00"/>
                </patternFill>
              </fill>
            </x14:dxf>
          </x14:cfRule>
          <x14:cfRule type="containsText" priority="65" operator="containsText" id="{84C1498D-B638-4B55-8582-2D961C066885}">
            <xm:f>NOT(ISERROR(SEARCH($D$56,T26)))</xm:f>
            <xm:f>$D$56</xm:f>
            <x14:dxf>
              <fill>
                <patternFill>
                  <bgColor rgb="FF92D050"/>
                </patternFill>
              </fill>
            </x14:dxf>
          </x14:cfRule>
          <xm:sqref>T26</xm:sqref>
        </x14:conditionalFormatting>
        <x14:conditionalFormatting xmlns:xm="http://schemas.microsoft.com/office/excel/2006/main">
          <x14:cfRule type="containsText" priority="46" operator="containsText" id="{90C41E6C-A104-4E81-A231-DFFADE010AD9}">
            <xm:f>NOT(ISERROR(SEARCH($D$59,T32)))</xm:f>
            <xm:f>$D$59</xm:f>
            <x14:dxf>
              <fill>
                <patternFill>
                  <bgColor rgb="FFFF0000"/>
                </patternFill>
              </fill>
            </x14:dxf>
          </x14:cfRule>
          <x14:cfRule type="containsText" priority="47" operator="containsText" id="{43F25BC2-F4C1-4153-B5DA-951FF29C6243}">
            <xm:f>NOT(ISERROR(SEARCH($D$58,T32)))</xm:f>
            <xm:f>$D$58</xm:f>
            <x14:dxf>
              <fill>
                <patternFill>
                  <bgColor rgb="FFFF9900"/>
                </patternFill>
              </fill>
            </x14:dxf>
          </x14:cfRule>
          <x14:cfRule type="containsText" priority="48" operator="containsText" id="{CFD3E2E3-5C96-4256-A4E6-142D85C48A50}">
            <xm:f>NOT(ISERROR(SEARCH($D$57,T32)))</xm:f>
            <xm:f>$D$57</xm:f>
            <x14:dxf>
              <fill>
                <patternFill>
                  <bgColor rgb="FFFFFF00"/>
                </patternFill>
              </fill>
            </x14:dxf>
          </x14:cfRule>
          <x14:cfRule type="containsText" priority="49" operator="containsText" id="{404062B2-2501-412D-8A2D-99824EA507DB}">
            <xm:f>NOT(ISERROR(SEARCH($D$56,T32)))</xm:f>
            <xm:f>$D$56</xm:f>
            <x14:dxf>
              <fill>
                <patternFill>
                  <bgColor rgb="FF92D050"/>
                </patternFill>
              </fill>
            </x14:dxf>
          </x14:cfRule>
          <xm:sqref>T32</xm:sqref>
        </x14:conditionalFormatting>
        <x14:conditionalFormatting xmlns:xm="http://schemas.microsoft.com/office/excel/2006/main">
          <x14:cfRule type="containsText" priority="58" operator="containsText" id="{DF091D08-BA09-4968-81BB-5AA4E70CA7C5}">
            <xm:f>NOT(ISERROR(SEARCH('Parametrización AC'!$D$39,AO26)))</xm:f>
            <xm:f>'Parametrización AC'!$D$39</xm:f>
            <x14:dxf>
              <fill>
                <patternFill>
                  <bgColor rgb="FFFF0000"/>
                </patternFill>
              </fill>
            </x14:dxf>
          </x14:cfRule>
          <x14:cfRule type="containsText" priority="59" operator="containsText" id="{AAD019FE-F992-41E3-96B1-C8C10E9E6A9C}">
            <xm:f>NOT(ISERROR(SEARCH('Parametrización AC'!$D$38,AO26)))</xm:f>
            <xm:f>'Parametrización AC'!$D$38</xm:f>
            <x14:dxf>
              <fill>
                <patternFill>
                  <bgColor rgb="FFFF9900"/>
                </patternFill>
              </fill>
            </x14:dxf>
          </x14:cfRule>
          <x14:cfRule type="containsText" priority="60" operator="containsText" id="{6CFC2C52-1C31-4F03-B158-B67CD11624D7}">
            <xm:f>NOT(ISERROR(SEARCH('Parametrización AC'!$D$37,AO26)))</xm:f>
            <xm:f>'Parametrización AC'!$D$37</xm:f>
            <x14:dxf>
              <fill>
                <patternFill>
                  <bgColor rgb="FFFFFF00"/>
                </patternFill>
              </fill>
            </x14:dxf>
          </x14:cfRule>
          <x14:cfRule type="containsText" priority="61" operator="containsText" id="{D31FC283-6968-4ACE-B54E-ED599F30D819}">
            <xm:f>NOT(ISERROR(SEARCH('Parametrización AC'!$D$36,AO26)))</xm:f>
            <xm:f>'Parametrización AC'!$D$36</xm:f>
            <x14:dxf>
              <fill>
                <patternFill>
                  <bgColor rgb="FF92D050"/>
                </patternFill>
              </fill>
            </x14:dxf>
          </x14:cfRule>
          <xm:sqref>AO26</xm:sqref>
        </x14:conditionalFormatting>
        <x14:conditionalFormatting xmlns:xm="http://schemas.microsoft.com/office/excel/2006/main">
          <x14:cfRule type="containsText" priority="13" operator="containsText" id="{C110F1C1-8612-405B-ACA0-12CAF0EE0E83}">
            <xm:f>NOT(ISERROR(SEARCH($D$59,T41)))</xm:f>
            <xm:f>$D$59</xm:f>
            <x14:dxf>
              <fill>
                <patternFill>
                  <bgColor rgb="FFFF0000"/>
                </patternFill>
              </fill>
            </x14:dxf>
          </x14:cfRule>
          <x14:cfRule type="containsText" priority="14" operator="containsText" id="{DDA6B23E-BEFF-45BE-A230-3F9962B6AFCB}">
            <xm:f>NOT(ISERROR(SEARCH($D$58,T41)))</xm:f>
            <xm:f>$D$58</xm:f>
            <x14:dxf>
              <fill>
                <patternFill>
                  <bgColor rgb="FFFF9900"/>
                </patternFill>
              </fill>
            </x14:dxf>
          </x14:cfRule>
          <x14:cfRule type="containsText" priority="15" operator="containsText" id="{A54A413F-3274-4603-9646-26F77E4B8941}">
            <xm:f>NOT(ISERROR(SEARCH($D$57,T41)))</xm:f>
            <xm:f>$D$57</xm:f>
            <x14:dxf>
              <fill>
                <patternFill>
                  <bgColor rgb="FFFFFF00"/>
                </patternFill>
              </fill>
            </x14:dxf>
          </x14:cfRule>
          <x14:cfRule type="containsText" priority="16" operator="containsText" id="{123DD245-7344-4089-A86F-98CBFD77BB52}">
            <xm:f>NOT(ISERROR(SEARCH($D$56,T41)))</xm:f>
            <xm:f>$D$56</xm:f>
            <x14:dxf>
              <fill>
                <patternFill>
                  <bgColor rgb="FF92D050"/>
                </patternFill>
              </fill>
            </x14:dxf>
          </x14:cfRule>
          <xm:sqref>T41</xm:sqref>
        </x14:conditionalFormatting>
        <x14:conditionalFormatting xmlns:xm="http://schemas.microsoft.com/office/excel/2006/main">
          <x14:cfRule type="containsText" priority="1" operator="containsText" id="{1C53F88B-AD62-41E8-B4AA-1CFDAA5D6338}">
            <xm:f>NOT(ISERROR(SEARCH('Parametrización AC'!$D$39,AO17)))</xm:f>
            <xm:f>'Parametrización AC'!$D$39</xm:f>
            <x14:dxf>
              <fill>
                <patternFill>
                  <bgColor rgb="FFFF0000"/>
                </patternFill>
              </fill>
            </x14:dxf>
          </x14:cfRule>
          <x14:cfRule type="containsText" priority="2" operator="containsText" id="{1F3FA2CE-3B3B-4175-9C71-3C3E587F894F}">
            <xm:f>NOT(ISERROR(SEARCH('Parametrización AC'!$D$38,AO17)))</xm:f>
            <xm:f>'Parametrización AC'!$D$38</xm:f>
            <x14:dxf>
              <fill>
                <patternFill>
                  <bgColor rgb="FFFF9900"/>
                </patternFill>
              </fill>
            </x14:dxf>
          </x14:cfRule>
          <x14:cfRule type="containsText" priority="3" operator="containsText" id="{98700B51-6FA3-4A55-8C7D-6D85E4DEA16A}">
            <xm:f>NOT(ISERROR(SEARCH('Parametrización AC'!$D$37,AO17)))</xm:f>
            <xm:f>'Parametrización AC'!$D$37</xm:f>
            <x14:dxf>
              <fill>
                <patternFill>
                  <bgColor rgb="FFFFFF00"/>
                </patternFill>
              </fill>
            </x14:dxf>
          </x14:cfRule>
          <x14:cfRule type="containsText" priority="4" operator="containsText" id="{3EC5EECA-49CB-489D-9A7D-541CD76E5908}">
            <xm:f>NOT(ISERROR(SEARCH('Parametrización AC'!$D$36,AO17)))</xm:f>
            <xm:f>'Parametrización AC'!$D$36</xm:f>
            <x14:dxf>
              <fill>
                <patternFill>
                  <bgColor rgb="FF92D050"/>
                </patternFill>
              </fill>
            </x14:dxf>
          </x14:cfRule>
          <xm:sqref>AO17</xm:sqref>
        </x14:conditionalFormatting>
      </x14:conditionalFormattings>
    </ext>
    <ext xmlns:x14="http://schemas.microsoft.com/office/spreadsheetml/2009/9/main" uri="{CCE6A557-97BC-4b89-ADB6-D9C93CAAB3DF}">
      <x14:dataValidations xmlns:xm="http://schemas.microsoft.com/office/excel/2006/main" disablePrompts="1" count="12">
        <x14:dataValidation type="list" allowBlank="1" showInputMessage="1" showErrorMessage="1" xr:uid="{F4359E19-6F54-4CE5-8445-84466E3C8036}">
          <x14:formula1>
            <xm:f>'Parametrización AC'!$I$28:$I$29</xm:f>
          </x14:formula1>
          <xm:sqref>AE13:AE15 AE17:AE24</xm:sqref>
        </x14:dataValidation>
        <x14:dataValidation type="list" allowBlank="1" showInputMessage="1" showErrorMessage="1" xr:uid="{08757D40-BC80-4781-828D-9D79FB5C5AA6}">
          <x14:formula1>
            <xm:f>'Parametrización AC'!$H$28:$H$29</xm:f>
          </x14:formula1>
          <xm:sqref>Y13:AD15 Y17:AD24</xm:sqref>
        </x14:dataValidation>
        <x14:dataValidation type="list" allowBlank="1" showInputMessage="1" showErrorMessage="1" xr:uid="{874637E0-D6E0-4DD4-BFBE-5AE2131249A7}">
          <x14:formula1>
            <xm:f>'Parametrización AC'!$C$7:$C$13</xm:f>
          </x14:formula1>
          <xm:sqref>Q13 Q19:Q23</xm:sqref>
        </x14:dataValidation>
        <x14:dataValidation type="list" allowBlank="1" showInputMessage="1" showErrorMessage="1" xr:uid="{74A0EACD-9A9F-4766-8CF5-C4E3687ECE39}">
          <x14:formula1>
            <xm:f>'Parametrización AC'!$C$15:$C$17</xm:f>
          </x14:formula1>
          <xm:sqref>S13 S15 S19:S23 S17</xm:sqref>
        </x14:dataValidation>
        <x14:dataValidation type="list" allowBlank="1" showInputMessage="1" showErrorMessage="1" xr:uid="{503D7C34-B415-423A-B23D-171614422716}">
          <x14:formula1>
            <xm:f>'Parametrización AC'!$B$15:$B$19</xm:f>
          </x14:formula1>
          <xm:sqref>R13 R15 R19:R23 AM13:AM17 AM19:AM24 R17</xm:sqref>
        </x14:dataValidation>
        <x14:dataValidation type="list" allowBlank="1" showInputMessage="1" showErrorMessage="1" xr:uid="{1CA30834-4509-41C3-BD57-0DBB92F677CC}">
          <x14:formula1>
            <xm:f>'Parametrización AC'!$K$28:$K$30</xm:f>
          </x14:formula1>
          <xm:sqref>AH13:AH15 AH17:AH24</xm:sqref>
        </x14:dataValidation>
        <x14:dataValidation type="list" allowBlank="1" showInputMessage="1" showErrorMessage="1" xr:uid="{1AE9599D-E692-49B9-A009-7011AD39443B}">
          <x14:formula1>
            <xm:f>'Parametrización AC'!$P$22:$P$24</xm:f>
          </x14:formula1>
          <xm:sqref>W13:W15 W17:W24</xm:sqref>
        </x14:dataValidation>
        <x14:dataValidation type="list" allowBlank="1" showInputMessage="1" showErrorMessage="1" xr:uid="{0B1BBEBF-B38C-4001-8D4F-213F23BF8445}">
          <x14:formula1>
            <xm:f>'Parametrización AC'!$P$15:$P$17</xm:f>
          </x14:formula1>
          <xm:sqref>U13:U15 U17:U24</xm:sqref>
        </x14:dataValidation>
        <x14:dataValidation type="list" allowBlank="1" showInputMessage="1" showErrorMessage="1" xr:uid="{CBEEB2A7-7290-4E2F-8481-B0F97716AEB8}">
          <x14:formula1>
            <xm:f>'Parametrización AC'!$C$6:$C$13</xm:f>
          </x14:formula1>
          <xm:sqref>Q15:Q16</xm:sqref>
        </x14:dataValidation>
        <x14:dataValidation type="list" allowBlank="1" showInputMessage="1" showErrorMessage="1" xr:uid="{3F53BA1A-BA44-4706-8123-4F22BDC70128}">
          <x14:formula1>
            <xm:f>'Parametrización AC'!$U$23:$U$25</xm:f>
          </x14:formula1>
          <xm:sqref>AP13:AP17 AP19:AP24</xm:sqref>
        </x14:dataValidation>
        <x14:dataValidation type="list" allowBlank="1" showInputMessage="1" showErrorMessage="1" xr:uid="{EDC031B2-4CA2-4B4C-B676-17D54D8ECFB3}">
          <x14:formula1>
            <xm:f>'Parametrización AC'!$Q$42:$R$42</xm:f>
          </x14:formula1>
          <xm:sqref>AZ13 AZ15 AZ29:AZ33 AZ35:AZ39 AZ41 AZ17:AZ27</xm:sqref>
        </x14:dataValidation>
        <x14:dataValidation type="list" allowBlank="1" showInputMessage="1" showErrorMessage="1" xr:uid="{CDEA8FDA-69A7-41F8-A97A-335D6051120B}">
          <x14:formula1>
            <xm:f>'Parametrización AC'!$Q$41:$R$41</xm:f>
          </x14:formula1>
          <xm:sqref>AX13:AX15 AX17:AX24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7F0D8-99EE-46E0-A824-0ACC2629E89F}">
  <dimension ref="A1:X50"/>
  <sheetViews>
    <sheetView showGridLines="0" zoomScale="55" zoomScaleNormal="55" workbookViewId="0">
      <selection activeCell="C7" sqref="C7"/>
    </sheetView>
  </sheetViews>
  <sheetFormatPr baseColWidth="10" defaultRowHeight="14.4" x14ac:dyDescent="0.3"/>
  <cols>
    <col min="1" max="23" width="45.109375" style="1" customWidth="1"/>
  </cols>
  <sheetData>
    <row r="1" spans="1:24" x14ac:dyDescent="0.3">
      <c r="B1" s="8"/>
      <c r="L1" s="9"/>
      <c r="M1" s="9"/>
      <c r="N1" s="9"/>
      <c r="O1" s="9"/>
      <c r="U1" s="9"/>
      <c r="V1" s="9"/>
      <c r="W1" s="10"/>
      <c r="X1" s="10"/>
    </row>
    <row r="2" spans="1:24" x14ac:dyDescent="0.3">
      <c r="B2" s="2"/>
      <c r="C2" s="2"/>
      <c r="X2" s="1"/>
    </row>
    <row r="3" spans="1:24" x14ac:dyDescent="0.3">
      <c r="X3" s="1"/>
    </row>
    <row r="4" spans="1:24" x14ac:dyDescent="0.3">
      <c r="B4" s="11" t="s">
        <v>99</v>
      </c>
      <c r="C4" s="11" t="s">
        <v>100</v>
      </c>
      <c r="X4" s="1"/>
    </row>
    <row r="5" spans="1:24" x14ac:dyDescent="0.3">
      <c r="B5" s="8"/>
      <c r="X5" s="1"/>
    </row>
    <row r="6" spans="1:24" ht="43.2" x14ac:dyDescent="0.3">
      <c r="C6" s="1" t="s">
        <v>255</v>
      </c>
      <c r="E6" s="12" t="s">
        <v>101</v>
      </c>
      <c r="F6" s="13" t="s">
        <v>78</v>
      </c>
      <c r="G6" s="13" t="s">
        <v>79</v>
      </c>
      <c r="X6" s="1"/>
    </row>
    <row r="7" spans="1:24" x14ac:dyDescent="0.3">
      <c r="A7" s="5"/>
      <c r="B7" s="6" t="s">
        <v>102</v>
      </c>
      <c r="C7" s="14" t="s">
        <v>103</v>
      </c>
      <c r="D7" s="5"/>
      <c r="E7" s="27" t="s">
        <v>104</v>
      </c>
      <c r="F7" s="2" t="s">
        <v>79</v>
      </c>
      <c r="X7" s="1"/>
    </row>
    <row r="8" spans="1:24" ht="28.8" x14ac:dyDescent="0.3">
      <c r="A8" s="5"/>
      <c r="B8" s="6" t="s">
        <v>105</v>
      </c>
      <c r="C8" s="14" t="s">
        <v>71</v>
      </c>
      <c r="D8" s="5"/>
      <c r="E8" s="27" t="s">
        <v>106</v>
      </c>
      <c r="F8" s="2" t="s">
        <v>78</v>
      </c>
      <c r="X8" s="1"/>
    </row>
    <row r="9" spans="1:24" x14ac:dyDescent="0.3">
      <c r="A9" s="5"/>
      <c r="B9" s="6" t="s">
        <v>107</v>
      </c>
      <c r="C9" s="14" t="s">
        <v>108</v>
      </c>
      <c r="D9" s="5"/>
      <c r="E9" s="27" t="s">
        <v>109</v>
      </c>
      <c r="F9" s="2" t="s">
        <v>78</v>
      </c>
      <c r="X9" s="1"/>
    </row>
    <row r="10" spans="1:24" ht="28.8" x14ac:dyDescent="0.3">
      <c r="A10" s="5"/>
      <c r="B10" s="6" t="s">
        <v>110</v>
      </c>
      <c r="C10" s="14" t="s">
        <v>111</v>
      </c>
      <c r="D10" s="5"/>
      <c r="E10" s="27" t="s">
        <v>112</v>
      </c>
      <c r="F10" s="2" t="s">
        <v>78</v>
      </c>
      <c r="X10" s="1"/>
    </row>
    <row r="11" spans="1:24" ht="28.8" x14ac:dyDescent="0.3">
      <c r="A11" s="5"/>
      <c r="B11" s="6" t="s">
        <v>113</v>
      </c>
      <c r="C11" s="14" t="s">
        <v>89</v>
      </c>
      <c r="D11" s="5"/>
      <c r="E11" s="27" t="s">
        <v>114</v>
      </c>
      <c r="F11" s="2" t="s">
        <v>78</v>
      </c>
      <c r="X11" s="1"/>
    </row>
    <row r="12" spans="1:24" x14ac:dyDescent="0.3">
      <c r="A12" s="5"/>
      <c r="B12" s="6"/>
      <c r="C12" s="14" t="s">
        <v>83</v>
      </c>
      <c r="D12" s="5"/>
      <c r="E12" s="27" t="s">
        <v>115</v>
      </c>
      <c r="F12" s="2" t="s">
        <v>79</v>
      </c>
      <c r="X12" s="1"/>
    </row>
    <row r="13" spans="1:24" ht="28.8" x14ac:dyDescent="0.3">
      <c r="A13" s="5"/>
      <c r="B13" s="6"/>
      <c r="C13" s="14" t="s">
        <v>92</v>
      </c>
      <c r="D13" s="5"/>
      <c r="E13" s="27" t="s">
        <v>116</v>
      </c>
      <c r="F13" s="2" t="s">
        <v>78</v>
      </c>
      <c r="X13" s="1"/>
    </row>
    <row r="14" spans="1:24" ht="43.2" x14ac:dyDescent="0.3">
      <c r="A14" s="167" t="s">
        <v>117</v>
      </c>
      <c r="B14" s="167"/>
      <c r="C14" s="167" t="s">
        <v>101</v>
      </c>
      <c r="D14" s="167"/>
      <c r="E14" s="27" t="s">
        <v>118</v>
      </c>
      <c r="F14" s="2" t="s">
        <v>79</v>
      </c>
      <c r="P14" s="11" t="s">
        <v>119</v>
      </c>
      <c r="X14" s="1"/>
    </row>
    <row r="15" spans="1:24" x14ac:dyDescent="0.3">
      <c r="A15" s="14" t="s">
        <v>90</v>
      </c>
      <c r="B15" s="6" t="s">
        <v>72</v>
      </c>
      <c r="C15" s="14" t="s">
        <v>73</v>
      </c>
      <c r="D15" s="5" t="s">
        <v>91</v>
      </c>
      <c r="E15" s="27" t="s">
        <v>120</v>
      </c>
      <c r="F15" s="2" t="s">
        <v>79</v>
      </c>
      <c r="P15" s="1" t="s">
        <v>74</v>
      </c>
      <c r="S15" s="15"/>
      <c r="X15" s="1"/>
    </row>
    <row r="16" spans="1:24" ht="43.2" x14ac:dyDescent="0.3">
      <c r="A16" s="14" t="s">
        <v>86</v>
      </c>
      <c r="B16" s="6" t="s">
        <v>88</v>
      </c>
      <c r="C16" s="14" t="s">
        <v>84</v>
      </c>
      <c r="D16" s="5" t="s">
        <v>94</v>
      </c>
      <c r="E16" s="27" t="s">
        <v>121</v>
      </c>
      <c r="F16" s="2" t="s">
        <v>78</v>
      </c>
      <c r="P16" s="1" t="s">
        <v>97</v>
      </c>
      <c r="S16" s="16"/>
      <c r="X16" s="1"/>
    </row>
    <row r="17" spans="1:24" x14ac:dyDescent="0.3">
      <c r="A17" s="14" t="s">
        <v>96</v>
      </c>
      <c r="B17" s="6" t="s">
        <v>122</v>
      </c>
      <c r="C17" s="14" t="s">
        <v>123</v>
      </c>
      <c r="D17" s="5" t="s">
        <v>93</v>
      </c>
      <c r="E17" s="27" t="s">
        <v>124</v>
      </c>
      <c r="F17" s="2" t="s">
        <v>78</v>
      </c>
      <c r="P17" s="1" t="s">
        <v>81</v>
      </c>
      <c r="S17" s="17"/>
      <c r="X17" s="1"/>
    </row>
    <row r="18" spans="1:24" x14ac:dyDescent="0.3">
      <c r="A18" s="14" t="s">
        <v>98</v>
      </c>
      <c r="B18" s="6" t="s">
        <v>125</v>
      </c>
      <c r="E18" s="27" t="s">
        <v>126</v>
      </c>
      <c r="F18" s="2" t="s">
        <v>78</v>
      </c>
      <c r="X18" s="1"/>
    </row>
    <row r="19" spans="1:24" x14ac:dyDescent="0.3">
      <c r="A19" s="14" t="s">
        <v>95</v>
      </c>
      <c r="B19" s="6" t="s">
        <v>77</v>
      </c>
      <c r="E19" s="27" t="s">
        <v>127</v>
      </c>
      <c r="F19" s="2" t="s">
        <v>78</v>
      </c>
      <c r="X19" s="1"/>
    </row>
    <row r="20" spans="1:24" x14ac:dyDescent="0.3">
      <c r="B20" s="8"/>
      <c r="E20" s="27" t="s">
        <v>128</v>
      </c>
      <c r="F20" s="2" t="s">
        <v>79</v>
      </c>
      <c r="X20" s="1"/>
    </row>
    <row r="21" spans="1:24" x14ac:dyDescent="0.3">
      <c r="B21" s="11" t="s">
        <v>129</v>
      </c>
      <c r="C21" s="3"/>
      <c r="D21" s="3"/>
      <c r="E21" s="27" t="s">
        <v>130</v>
      </c>
      <c r="F21" s="2" t="s">
        <v>78</v>
      </c>
      <c r="I21" s="3"/>
      <c r="P21" s="11" t="s">
        <v>131</v>
      </c>
      <c r="U21" s="11" t="s">
        <v>132</v>
      </c>
      <c r="X21" s="1"/>
    </row>
    <row r="22" spans="1:24" ht="28.8" x14ac:dyDescent="0.3">
      <c r="B22" s="5" t="s">
        <v>133</v>
      </c>
      <c r="C22" s="18"/>
      <c r="D22" s="18"/>
      <c r="E22" s="27" t="s">
        <v>134</v>
      </c>
      <c r="F22" s="2" t="s">
        <v>79</v>
      </c>
      <c r="I22" s="18"/>
      <c r="P22" s="1" t="s">
        <v>75</v>
      </c>
      <c r="U22" s="19" t="s">
        <v>135</v>
      </c>
      <c r="X22" s="1"/>
    </row>
    <row r="23" spans="1:24" x14ac:dyDescent="0.3">
      <c r="B23" s="5" t="s">
        <v>136</v>
      </c>
      <c r="C23" s="7"/>
      <c r="D23" s="7"/>
      <c r="E23" s="27" t="s">
        <v>137</v>
      </c>
      <c r="F23" s="2" t="s">
        <v>78</v>
      </c>
      <c r="I23" s="7"/>
      <c r="P23" s="1" t="s">
        <v>80</v>
      </c>
      <c r="U23" s="1" t="s">
        <v>87</v>
      </c>
      <c r="X23" s="1"/>
    </row>
    <row r="24" spans="1:24" x14ac:dyDescent="0.3">
      <c r="B24" s="5" t="s">
        <v>138</v>
      </c>
      <c r="C24" s="3"/>
      <c r="D24" s="3"/>
      <c r="E24" s="27" t="s">
        <v>139</v>
      </c>
      <c r="F24" s="2" t="s">
        <v>79</v>
      </c>
      <c r="I24" s="3"/>
      <c r="P24" s="1" t="s">
        <v>82</v>
      </c>
      <c r="U24" s="1" t="s">
        <v>224</v>
      </c>
      <c r="X24" s="1"/>
    </row>
    <row r="25" spans="1:24" x14ac:dyDescent="0.3">
      <c r="B25" s="5" t="s">
        <v>140</v>
      </c>
      <c r="C25" s="3"/>
      <c r="D25" s="3"/>
      <c r="E25" s="27" t="s">
        <v>141</v>
      </c>
      <c r="F25" s="2" t="s">
        <v>79</v>
      </c>
      <c r="I25" s="3"/>
      <c r="U25" s="1" t="s">
        <v>223</v>
      </c>
      <c r="X25" s="1"/>
    </row>
    <row r="26" spans="1:24" ht="15.6" x14ac:dyDescent="0.3">
      <c r="E26" s="20" t="s">
        <v>78</v>
      </c>
      <c r="F26" s="21">
        <f>COUNTIF(F7:F25,F6)</f>
        <v>11</v>
      </c>
      <c r="X26" s="1"/>
    </row>
    <row r="27" spans="1:24" x14ac:dyDescent="0.3">
      <c r="B27" s="28"/>
      <c r="C27" s="29"/>
      <c r="D27" s="29"/>
      <c r="E27" s="13" t="s">
        <v>15</v>
      </c>
      <c r="F27" s="22" t="s">
        <v>142</v>
      </c>
      <c r="G27" s="171" t="s">
        <v>143</v>
      </c>
      <c r="H27" s="171"/>
      <c r="I27" s="171"/>
      <c r="K27" s="11" t="s">
        <v>53</v>
      </c>
      <c r="X27" s="1"/>
    </row>
    <row r="28" spans="1:24" x14ac:dyDescent="0.3">
      <c r="B28" s="29"/>
      <c r="C28" s="28"/>
      <c r="D28" s="23" t="s">
        <v>91</v>
      </c>
      <c r="E28" s="1" t="s">
        <v>85</v>
      </c>
      <c r="F28" s="1" t="s">
        <v>144</v>
      </c>
      <c r="G28" s="23" t="s">
        <v>78</v>
      </c>
      <c r="H28" s="1">
        <v>15</v>
      </c>
      <c r="I28" s="1">
        <v>10</v>
      </c>
      <c r="J28" s="14" t="s">
        <v>76</v>
      </c>
      <c r="K28" s="2" t="s">
        <v>76</v>
      </c>
      <c r="L28" s="172" t="s">
        <v>145</v>
      </c>
      <c r="M28" s="172"/>
      <c r="N28" s="172"/>
      <c r="O28" s="172"/>
      <c r="X28" s="1"/>
    </row>
    <row r="29" spans="1:24" x14ac:dyDescent="0.3">
      <c r="B29" s="29"/>
      <c r="C29" s="28"/>
      <c r="D29" s="23" t="s">
        <v>94</v>
      </c>
      <c r="E29" s="1" t="s">
        <v>84</v>
      </c>
      <c r="F29" s="1" t="s">
        <v>146</v>
      </c>
      <c r="G29" s="23" t="s">
        <v>79</v>
      </c>
      <c r="H29" s="1">
        <v>0</v>
      </c>
      <c r="I29" s="1">
        <v>0</v>
      </c>
      <c r="J29" s="14" t="s">
        <v>147</v>
      </c>
      <c r="K29" s="2" t="s">
        <v>85</v>
      </c>
      <c r="L29" s="172" t="s">
        <v>148</v>
      </c>
      <c r="M29" s="172"/>
      <c r="N29" s="172"/>
      <c r="O29" s="172"/>
      <c r="X29" s="1"/>
    </row>
    <row r="30" spans="1:24" x14ac:dyDescent="0.3">
      <c r="B30" s="29"/>
      <c r="C30" s="28"/>
      <c r="D30" s="23" t="s">
        <v>93</v>
      </c>
      <c r="E30" s="1" t="s">
        <v>123</v>
      </c>
      <c r="F30" s="1" t="s">
        <v>149</v>
      </c>
      <c r="J30" s="14" t="s">
        <v>150</v>
      </c>
      <c r="K30" s="2" t="s">
        <v>150</v>
      </c>
      <c r="L30" s="172" t="s">
        <v>151</v>
      </c>
      <c r="M30" s="172"/>
      <c r="N30" s="172"/>
      <c r="O30" s="172"/>
      <c r="X30" s="1"/>
    </row>
    <row r="31" spans="1:24" x14ac:dyDescent="0.3">
      <c r="B31" s="29"/>
      <c r="C31" s="28"/>
      <c r="D31" s="28"/>
      <c r="E31" s="28"/>
      <c r="G31" s="23" t="s">
        <v>76</v>
      </c>
      <c r="H31" s="1">
        <v>96</v>
      </c>
      <c r="I31" s="1">
        <v>100</v>
      </c>
      <c r="X31" s="1"/>
    </row>
    <row r="32" spans="1:24" x14ac:dyDescent="0.3">
      <c r="B32" s="29"/>
      <c r="C32" s="28"/>
      <c r="D32" s="28"/>
      <c r="E32" s="28"/>
      <c r="G32" s="23" t="s">
        <v>85</v>
      </c>
      <c r="H32" s="1">
        <v>86</v>
      </c>
      <c r="I32" s="1">
        <v>95</v>
      </c>
      <c r="X32" s="1"/>
    </row>
    <row r="33" spans="2:24" x14ac:dyDescent="0.3">
      <c r="B33" s="8"/>
      <c r="G33" s="23" t="s">
        <v>150</v>
      </c>
      <c r="H33" s="1">
        <v>0</v>
      </c>
      <c r="I33" s="1">
        <v>85</v>
      </c>
      <c r="X33" s="1"/>
    </row>
    <row r="34" spans="2:24" x14ac:dyDescent="0.3">
      <c r="C34" s="29"/>
      <c r="G34" s="30"/>
      <c r="H34" s="30"/>
      <c r="X34" s="1"/>
    </row>
    <row r="35" spans="2:24" x14ac:dyDescent="0.3">
      <c r="C35" s="29"/>
      <c r="G35" s="173" t="s">
        <v>152</v>
      </c>
      <c r="H35" s="173"/>
      <c r="I35" s="173"/>
      <c r="J35" s="173"/>
      <c r="K35" s="173"/>
      <c r="O35" s="173" t="s">
        <v>153</v>
      </c>
      <c r="P35" s="173"/>
      <c r="Q35" s="173"/>
      <c r="R35" s="173"/>
      <c r="S35" s="173"/>
      <c r="X35" s="1"/>
    </row>
    <row r="36" spans="2:24" ht="28.8" x14ac:dyDescent="0.3">
      <c r="B36" s="31" t="s">
        <v>154</v>
      </c>
      <c r="C36" s="31" t="s">
        <v>155</v>
      </c>
      <c r="D36" s="31" t="s">
        <v>156</v>
      </c>
      <c r="E36" s="31" t="s">
        <v>157</v>
      </c>
      <c r="F36" s="31" t="s">
        <v>158</v>
      </c>
      <c r="G36" s="24" t="s">
        <v>159</v>
      </c>
      <c r="H36" s="25" t="s">
        <v>160</v>
      </c>
      <c r="I36" s="25" t="s">
        <v>161</v>
      </c>
      <c r="J36" s="26" t="s">
        <v>162</v>
      </c>
      <c r="K36" s="25" t="s">
        <v>163</v>
      </c>
      <c r="P36" s="26" t="s">
        <v>164</v>
      </c>
      <c r="Q36" s="169" t="s">
        <v>162</v>
      </c>
      <c r="R36" s="169"/>
      <c r="S36" s="169"/>
      <c r="U36" s="12"/>
      <c r="V36" s="11" t="s">
        <v>15</v>
      </c>
      <c r="X36" s="1"/>
    </row>
    <row r="37" spans="2:24" x14ac:dyDescent="0.3">
      <c r="B37" s="31" t="s">
        <v>165</v>
      </c>
      <c r="C37" s="31" t="s">
        <v>166</v>
      </c>
      <c r="D37" s="31" t="s">
        <v>155</v>
      </c>
      <c r="E37" s="31" t="s">
        <v>167</v>
      </c>
      <c r="F37" s="31" t="s">
        <v>158</v>
      </c>
      <c r="G37" s="168" t="s">
        <v>168</v>
      </c>
      <c r="H37" s="5" t="s">
        <v>169</v>
      </c>
      <c r="I37" s="2" t="s">
        <v>170</v>
      </c>
      <c r="J37" s="2" t="s">
        <v>171</v>
      </c>
      <c r="K37" s="2" t="s">
        <v>79</v>
      </c>
      <c r="N37" s="1">
        <v>100</v>
      </c>
      <c r="O37" s="2" t="s">
        <v>76</v>
      </c>
      <c r="P37" s="2" t="s">
        <v>171</v>
      </c>
      <c r="Q37" s="170" t="s">
        <v>172</v>
      </c>
      <c r="R37" s="170"/>
      <c r="S37" s="170"/>
      <c r="U37" s="14" t="s">
        <v>173</v>
      </c>
      <c r="V37" s="2" t="s">
        <v>76</v>
      </c>
      <c r="X37" s="1"/>
    </row>
    <row r="38" spans="2:24" x14ac:dyDescent="0.3">
      <c r="B38" s="31" t="s">
        <v>174</v>
      </c>
      <c r="C38" s="31" t="s">
        <v>166</v>
      </c>
      <c r="D38" s="31" t="s">
        <v>166</v>
      </c>
      <c r="E38" s="31" t="s">
        <v>175</v>
      </c>
      <c r="F38" s="31" t="s">
        <v>158</v>
      </c>
      <c r="G38" s="168"/>
      <c r="H38" s="5" t="s">
        <v>176</v>
      </c>
      <c r="I38" s="2" t="s">
        <v>177</v>
      </c>
      <c r="J38" s="2" t="s">
        <v>178</v>
      </c>
      <c r="K38" s="2" t="s">
        <v>78</v>
      </c>
      <c r="N38" s="1" t="s">
        <v>179</v>
      </c>
      <c r="O38" s="2" t="s">
        <v>147</v>
      </c>
      <c r="P38" s="2" t="s">
        <v>178</v>
      </c>
      <c r="Q38" s="170" t="s">
        <v>180</v>
      </c>
      <c r="R38" s="170"/>
      <c r="S38" s="170"/>
      <c r="U38" s="14" t="s">
        <v>181</v>
      </c>
      <c r="V38" s="2" t="s">
        <v>85</v>
      </c>
      <c r="X38" s="1"/>
    </row>
    <row r="39" spans="2:24" x14ac:dyDescent="0.3">
      <c r="B39" s="5" t="s">
        <v>182</v>
      </c>
      <c r="C39" s="31" t="s">
        <v>155</v>
      </c>
      <c r="D39" s="31" t="s">
        <v>183</v>
      </c>
      <c r="E39" s="31" t="s">
        <v>184</v>
      </c>
      <c r="F39" s="31" t="s">
        <v>158</v>
      </c>
      <c r="G39" s="168"/>
      <c r="H39" s="5" t="s">
        <v>185</v>
      </c>
      <c r="I39" s="2" t="s">
        <v>186</v>
      </c>
      <c r="J39" s="2" t="s">
        <v>187</v>
      </c>
      <c r="K39" s="2" t="s">
        <v>78</v>
      </c>
      <c r="N39" s="1" t="s">
        <v>188</v>
      </c>
      <c r="O39" s="2" t="s">
        <v>150</v>
      </c>
      <c r="P39" s="2" t="s">
        <v>187</v>
      </c>
      <c r="Q39" s="170" t="s">
        <v>189</v>
      </c>
      <c r="R39" s="170"/>
      <c r="S39" s="170"/>
      <c r="U39" s="14" t="s">
        <v>190</v>
      </c>
      <c r="V39" s="2" t="s">
        <v>150</v>
      </c>
      <c r="X39" s="1"/>
    </row>
    <row r="40" spans="2:24" x14ac:dyDescent="0.3">
      <c r="B40" s="5" t="s">
        <v>191</v>
      </c>
      <c r="C40" s="31" t="s">
        <v>166</v>
      </c>
      <c r="D40" s="5"/>
      <c r="E40" s="32" t="s">
        <v>192</v>
      </c>
      <c r="F40" s="32" t="s">
        <v>193</v>
      </c>
      <c r="G40" s="168" t="s">
        <v>194</v>
      </c>
      <c r="H40" s="5" t="s">
        <v>169</v>
      </c>
      <c r="I40" s="2" t="s">
        <v>195</v>
      </c>
      <c r="J40" s="2" t="s">
        <v>178</v>
      </c>
      <c r="K40" s="2" t="s">
        <v>78</v>
      </c>
      <c r="U40" s="14" t="s">
        <v>196</v>
      </c>
      <c r="V40" s="2" t="s">
        <v>85</v>
      </c>
      <c r="X40" s="1"/>
    </row>
    <row r="41" spans="2:24" x14ac:dyDescent="0.3">
      <c r="B41" s="5" t="s">
        <v>197</v>
      </c>
      <c r="C41" s="31" t="s">
        <v>183</v>
      </c>
      <c r="D41" s="31" t="s">
        <v>156</v>
      </c>
      <c r="E41" s="5" t="s">
        <v>198</v>
      </c>
      <c r="F41" s="5"/>
      <c r="G41" s="168"/>
      <c r="H41" s="5" t="s">
        <v>176</v>
      </c>
      <c r="I41" s="2" t="s">
        <v>199</v>
      </c>
      <c r="J41" s="2" t="s">
        <v>178</v>
      </c>
      <c r="K41" s="2" t="s">
        <v>78</v>
      </c>
      <c r="P41" s="4" t="s">
        <v>200</v>
      </c>
      <c r="Q41" s="2" t="s">
        <v>78</v>
      </c>
      <c r="R41" s="2" t="s">
        <v>79</v>
      </c>
      <c r="U41" s="14" t="s">
        <v>201</v>
      </c>
      <c r="V41" s="2" t="s">
        <v>85</v>
      </c>
      <c r="X41" s="1"/>
    </row>
    <row r="42" spans="2:24" x14ac:dyDescent="0.3">
      <c r="B42" s="5" t="s">
        <v>202</v>
      </c>
      <c r="C42" s="31" t="s">
        <v>166</v>
      </c>
      <c r="D42" s="31" t="s">
        <v>155</v>
      </c>
      <c r="F42" s="5"/>
      <c r="G42" s="168"/>
      <c r="H42" s="5" t="s">
        <v>185</v>
      </c>
      <c r="I42" s="2" t="s">
        <v>203</v>
      </c>
      <c r="J42" s="2" t="s">
        <v>187</v>
      </c>
      <c r="K42" s="2" t="s">
        <v>78</v>
      </c>
      <c r="P42" s="4" t="s">
        <v>204</v>
      </c>
      <c r="Q42" s="2" t="s">
        <v>78</v>
      </c>
      <c r="R42" s="2" t="s">
        <v>79</v>
      </c>
      <c r="U42" s="14" t="s">
        <v>205</v>
      </c>
      <c r="V42" s="2" t="s">
        <v>150</v>
      </c>
      <c r="X42" s="1"/>
    </row>
    <row r="43" spans="2:24" x14ac:dyDescent="0.3">
      <c r="B43" s="5" t="s">
        <v>206</v>
      </c>
      <c r="C43" s="31" t="s">
        <v>183</v>
      </c>
      <c r="D43" s="31" t="s">
        <v>166</v>
      </c>
      <c r="E43" s="5" t="s">
        <v>207</v>
      </c>
      <c r="F43" s="5" t="s">
        <v>207</v>
      </c>
      <c r="G43" s="168" t="s">
        <v>208</v>
      </c>
      <c r="H43" s="5" t="s">
        <v>169</v>
      </c>
      <c r="I43" s="2" t="s">
        <v>209</v>
      </c>
      <c r="J43" s="2" t="s">
        <v>187</v>
      </c>
      <c r="K43" s="2" t="s">
        <v>78</v>
      </c>
      <c r="U43" s="14" t="s">
        <v>210</v>
      </c>
      <c r="V43" s="2" t="s">
        <v>150</v>
      </c>
      <c r="X43" s="1"/>
    </row>
    <row r="44" spans="2:24" x14ac:dyDescent="0.3">
      <c r="B44" s="5" t="s">
        <v>211</v>
      </c>
      <c r="C44" s="31" t="s">
        <v>183</v>
      </c>
      <c r="D44" s="31" t="s">
        <v>183</v>
      </c>
      <c r="E44" s="5" t="s">
        <v>212</v>
      </c>
      <c r="F44" s="5" t="s">
        <v>207</v>
      </c>
      <c r="G44" s="168"/>
      <c r="H44" s="5" t="s">
        <v>176</v>
      </c>
      <c r="I44" s="2" t="s">
        <v>213</v>
      </c>
      <c r="J44" s="2" t="s">
        <v>178</v>
      </c>
      <c r="K44" s="2" t="s">
        <v>78</v>
      </c>
      <c r="U44" s="14" t="s">
        <v>214</v>
      </c>
      <c r="V44" s="2" t="s">
        <v>85</v>
      </c>
      <c r="X44" s="1"/>
    </row>
    <row r="45" spans="2:24" x14ac:dyDescent="0.3">
      <c r="B45" s="5" t="s">
        <v>215</v>
      </c>
      <c r="C45" s="31" t="s">
        <v>166</v>
      </c>
      <c r="D45" s="5"/>
      <c r="E45" s="5"/>
      <c r="F45" s="5"/>
      <c r="G45" s="168"/>
      <c r="H45" s="5" t="s">
        <v>185</v>
      </c>
      <c r="I45" s="2" t="s">
        <v>216</v>
      </c>
      <c r="J45" s="2" t="s">
        <v>187</v>
      </c>
      <c r="K45" s="2" t="s">
        <v>78</v>
      </c>
      <c r="U45" s="14" t="s">
        <v>217</v>
      </c>
      <c r="V45" s="2" t="s">
        <v>150</v>
      </c>
      <c r="X45" s="1"/>
    </row>
    <row r="46" spans="2:24" x14ac:dyDescent="0.3">
      <c r="B46" s="5" t="s">
        <v>218</v>
      </c>
      <c r="C46" s="31" t="s">
        <v>183</v>
      </c>
      <c r="D46" s="5"/>
      <c r="E46" s="5"/>
      <c r="F46" s="5"/>
      <c r="G46" s="30"/>
      <c r="H46" s="30"/>
      <c r="X46" s="1"/>
    </row>
    <row r="47" spans="2:24" x14ac:dyDescent="0.3">
      <c r="B47" s="5" t="s">
        <v>219</v>
      </c>
      <c r="C47" s="31" t="s">
        <v>183</v>
      </c>
      <c r="D47" s="5"/>
      <c r="E47" s="5"/>
      <c r="F47" s="5"/>
      <c r="G47" s="30"/>
      <c r="H47" s="30"/>
      <c r="X47" s="1"/>
    </row>
    <row r="48" spans="2:24" x14ac:dyDescent="0.3">
      <c r="B48" s="5" t="s">
        <v>220</v>
      </c>
      <c r="C48" s="31" t="s">
        <v>183</v>
      </c>
      <c r="D48" s="5"/>
      <c r="E48" s="5"/>
      <c r="F48" s="5"/>
      <c r="G48" s="30"/>
      <c r="H48" s="30"/>
    </row>
    <row r="49" spans="2:8" x14ac:dyDescent="0.3">
      <c r="B49" s="5" t="s">
        <v>221</v>
      </c>
      <c r="C49" s="31" t="s">
        <v>183</v>
      </c>
      <c r="D49" s="5"/>
      <c r="E49" s="5"/>
      <c r="F49" s="5"/>
      <c r="G49" s="30"/>
      <c r="H49" s="30"/>
    </row>
    <row r="50" spans="2:8" x14ac:dyDescent="0.3">
      <c r="B50" s="5" t="s">
        <v>222</v>
      </c>
      <c r="C50" s="31" t="s">
        <v>183</v>
      </c>
      <c r="D50" s="5"/>
      <c r="E50" s="5"/>
      <c r="F50" s="5"/>
      <c r="G50" s="30"/>
      <c r="H50" s="30"/>
    </row>
  </sheetData>
  <mergeCells count="15">
    <mergeCell ref="G43:G45"/>
    <mergeCell ref="Q37:S37"/>
    <mergeCell ref="Q38:S38"/>
    <mergeCell ref="Q39:S39"/>
    <mergeCell ref="G27:I27"/>
    <mergeCell ref="L28:O28"/>
    <mergeCell ref="L29:O29"/>
    <mergeCell ref="L30:O30"/>
    <mergeCell ref="G35:K35"/>
    <mergeCell ref="O35:S35"/>
    <mergeCell ref="A14:B14"/>
    <mergeCell ref="C14:D14"/>
    <mergeCell ref="G40:G42"/>
    <mergeCell ref="Q36:S36"/>
    <mergeCell ref="G37:G39"/>
  </mergeCells>
  <conditionalFormatting sqref="D36">
    <cfRule type="containsText" dxfId="29" priority="9" operator="containsText" text="BAJA">
      <formula>NOT(ISERROR(SEARCH("BAJA",D36)))</formula>
    </cfRule>
    <cfRule type="containsText" dxfId="28" priority="10" operator="containsText" text="BAJA">
      <formula>NOT(ISERROR(SEARCH("BAJA",D36)))</formula>
    </cfRule>
  </conditionalFormatting>
  <conditionalFormatting sqref="D37">
    <cfRule type="containsText" dxfId="27" priority="8" operator="containsText" text="MODERADA">
      <formula>NOT(ISERROR(SEARCH("MODERADA",D37)))</formula>
    </cfRule>
  </conditionalFormatting>
  <conditionalFormatting sqref="D38">
    <cfRule type="containsText" dxfId="26" priority="7" operator="containsText" text="ALTA">
      <formula>NOT(ISERROR(SEARCH("ALTA",D38)))</formula>
    </cfRule>
  </conditionalFormatting>
  <conditionalFormatting sqref="D39">
    <cfRule type="containsText" dxfId="25" priority="6" operator="containsText" text="EXTREMA">
      <formula>NOT(ISERROR(SEARCH("EXTREMA",D39)))</formula>
    </cfRule>
  </conditionalFormatting>
  <conditionalFormatting sqref="D41">
    <cfRule type="containsText" dxfId="24" priority="4" operator="containsText" text="BAJA">
      <formula>NOT(ISERROR(SEARCH("BAJA",D41)))</formula>
    </cfRule>
    <cfRule type="containsText" dxfId="23" priority="5" operator="containsText" text="BAJA">
      <formula>NOT(ISERROR(SEARCH("BAJA",D41)))</formula>
    </cfRule>
  </conditionalFormatting>
  <conditionalFormatting sqref="D42">
    <cfRule type="containsText" dxfId="22" priority="3" operator="containsText" text="MODERADA">
      <formula>NOT(ISERROR(SEARCH("MODERADA",D42)))</formula>
    </cfRule>
  </conditionalFormatting>
  <conditionalFormatting sqref="D43">
    <cfRule type="containsText" dxfId="21" priority="2" operator="containsText" text="ALTA">
      <formula>NOT(ISERROR(SEARCH("ALTA",D43)))</formula>
    </cfRule>
  </conditionalFormatting>
  <conditionalFormatting sqref="D44">
    <cfRule type="containsText" dxfId="20" priority="1" operator="containsText" text="EXTREMA">
      <formula>NOT(ISERROR(SEARCH("EXTREMA",D44)))</formula>
    </cfRule>
  </conditionalFormatting>
  <dataValidations count="1">
    <dataValidation type="list" allowBlank="1" showInputMessage="1" showErrorMessage="1" sqref="F7:F25" xr:uid="{93BC5AA4-DF10-4E4B-9996-11F0FDBF9340}">
      <formula1>$F$39:$G$39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12F8B-7226-47C2-9F00-A4B0B16AE1EF}">
  <dimension ref="A1:X50"/>
  <sheetViews>
    <sheetView showGridLines="0" zoomScale="55" zoomScaleNormal="55" workbookViewId="0">
      <selection activeCell="C25" sqref="C25"/>
    </sheetView>
  </sheetViews>
  <sheetFormatPr baseColWidth="10" defaultRowHeight="14.4" x14ac:dyDescent="0.3"/>
  <cols>
    <col min="1" max="23" width="45.109375" style="1" customWidth="1"/>
  </cols>
  <sheetData>
    <row r="1" spans="1:24" x14ac:dyDescent="0.3">
      <c r="B1" s="8"/>
      <c r="L1" s="9"/>
      <c r="M1" s="9"/>
      <c r="N1" s="9"/>
      <c r="O1" s="9"/>
      <c r="U1" s="9"/>
      <c r="V1" s="9"/>
      <c r="W1" s="10"/>
      <c r="X1" s="10"/>
    </row>
    <row r="2" spans="1:24" x14ac:dyDescent="0.3">
      <c r="B2" s="2"/>
      <c r="C2" s="2"/>
      <c r="X2" s="1"/>
    </row>
    <row r="3" spans="1:24" x14ac:dyDescent="0.3">
      <c r="X3" s="1"/>
    </row>
    <row r="4" spans="1:24" x14ac:dyDescent="0.3">
      <c r="X4" s="1"/>
    </row>
    <row r="5" spans="1:24" x14ac:dyDescent="0.3">
      <c r="B5" s="8"/>
      <c r="X5" s="1"/>
    </row>
    <row r="6" spans="1:24" x14ac:dyDescent="0.3">
      <c r="B6" s="11" t="s">
        <v>99</v>
      </c>
      <c r="C6" s="11" t="s">
        <v>100</v>
      </c>
      <c r="E6" s="12" t="s">
        <v>101</v>
      </c>
      <c r="F6" s="13" t="s">
        <v>78</v>
      </c>
      <c r="G6" s="13" t="s">
        <v>79</v>
      </c>
      <c r="X6" s="1"/>
    </row>
    <row r="7" spans="1:24" x14ac:dyDescent="0.3">
      <c r="A7" s="5"/>
      <c r="B7" s="6" t="s">
        <v>102</v>
      </c>
      <c r="C7" s="14" t="s">
        <v>103</v>
      </c>
      <c r="D7" s="5"/>
      <c r="E7" s="27" t="s">
        <v>104</v>
      </c>
      <c r="F7" s="2" t="s">
        <v>79</v>
      </c>
      <c r="X7" s="1"/>
    </row>
    <row r="8" spans="1:24" ht="28.8" x14ac:dyDescent="0.3">
      <c r="A8" s="5"/>
      <c r="B8" s="6" t="s">
        <v>105</v>
      </c>
      <c r="C8" s="14" t="s">
        <v>71</v>
      </c>
      <c r="D8" s="5"/>
      <c r="E8" s="27" t="s">
        <v>106</v>
      </c>
      <c r="F8" s="2" t="s">
        <v>78</v>
      </c>
      <c r="X8" s="1"/>
    </row>
    <row r="9" spans="1:24" x14ac:dyDescent="0.3">
      <c r="A9" s="5"/>
      <c r="B9" s="6" t="s">
        <v>107</v>
      </c>
      <c r="C9" s="14" t="s">
        <v>108</v>
      </c>
      <c r="D9" s="5"/>
      <c r="E9" s="27" t="s">
        <v>109</v>
      </c>
      <c r="F9" s="2" t="s">
        <v>79</v>
      </c>
      <c r="X9" s="1"/>
    </row>
    <row r="10" spans="1:24" ht="28.8" x14ac:dyDescent="0.3">
      <c r="A10" s="5"/>
      <c r="B10" s="6" t="s">
        <v>110</v>
      </c>
      <c r="C10" s="14" t="s">
        <v>111</v>
      </c>
      <c r="D10" s="5"/>
      <c r="E10" s="27" t="s">
        <v>112</v>
      </c>
      <c r="F10" s="2" t="s">
        <v>79</v>
      </c>
      <c r="X10" s="1"/>
    </row>
    <row r="11" spans="1:24" ht="28.8" x14ac:dyDescent="0.3">
      <c r="A11" s="5"/>
      <c r="B11" s="6" t="s">
        <v>113</v>
      </c>
      <c r="C11" s="14" t="s">
        <v>89</v>
      </c>
      <c r="D11" s="5"/>
      <c r="E11" s="27" t="s">
        <v>114</v>
      </c>
      <c r="F11" s="2" t="s">
        <v>78</v>
      </c>
      <c r="X11" s="1"/>
    </row>
    <row r="12" spans="1:24" x14ac:dyDescent="0.3">
      <c r="A12" s="5"/>
      <c r="B12" s="6"/>
      <c r="C12" s="14" t="s">
        <v>83</v>
      </c>
      <c r="D12" s="5"/>
      <c r="E12" s="27" t="s">
        <v>115</v>
      </c>
      <c r="F12" s="2" t="s">
        <v>78</v>
      </c>
      <c r="X12" s="1"/>
    </row>
    <row r="13" spans="1:24" ht="28.8" x14ac:dyDescent="0.3">
      <c r="A13" s="5"/>
      <c r="B13" s="6"/>
      <c r="C13" s="14" t="s">
        <v>92</v>
      </c>
      <c r="D13" s="5"/>
      <c r="E13" s="27" t="s">
        <v>116</v>
      </c>
      <c r="F13" s="2" t="s">
        <v>79</v>
      </c>
      <c r="X13" s="1"/>
    </row>
    <row r="14" spans="1:24" ht="43.2" x14ac:dyDescent="0.3">
      <c r="A14" s="167" t="s">
        <v>117</v>
      </c>
      <c r="B14" s="167"/>
      <c r="C14" s="167" t="s">
        <v>101</v>
      </c>
      <c r="D14" s="167"/>
      <c r="E14" s="27" t="s">
        <v>118</v>
      </c>
      <c r="F14" s="2" t="s">
        <v>79</v>
      </c>
      <c r="P14" s="11" t="s">
        <v>119</v>
      </c>
      <c r="X14" s="1"/>
    </row>
    <row r="15" spans="1:24" x14ac:dyDescent="0.3">
      <c r="A15" s="14" t="s">
        <v>90</v>
      </c>
      <c r="B15" s="6" t="s">
        <v>72</v>
      </c>
      <c r="C15" s="14" t="s">
        <v>73</v>
      </c>
      <c r="D15" s="5" t="s">
        <v>91</v>
      </c>
      <c r="E15" s="27" t="s">
        <v>120</v>
      </c>
      <c r="F15" s="2" t="s">
        <v>79</v>
      </c>
      <c r="P15" s="1" t="s">
        <v>74</v>
      </c>
      <c r="S15" s="15"/>
      <c r="X15" s="1"/>
    </row>
    <row r="16" spans="1:24" ht="43.2" x14ac:dyDescent="0.3">
      <c r="A16" s="14" t="s">
        <v>86</v>
      </c>
      <c r="B16" s="6" t="s">
        <v>88</v>
      </c>
      <c r="C16" s="14" t="s">
        <v>84</v>
      </c>
      <c r="D16" s="5" t="s">
        <v>94</v>
      </c>
      <c r="E16" s="27" t="s">
        <v>121</v>
      </c>
      <c r="F16" s="2" t="s">
        <v>78</v>
      </c>
      <c r="P16" s="1" t="s">
        <v>97</v>
      </c>
      <c r="S16" s="16"/>
      <c r="X16" s="1"/>
    </row>
    <row r="17" spans="1:24" x14ac:dyDescent="0.3">
      <c r="A17" s="14" t="s">
        <v>96</v>
      </c>
      <c r="B17" s="6" t="s">
        <v>122</v>
      </c>
      <c r="C17" s="14" t="s">
        <v>123</v>
      </c>
      <c r="D17" s="5" t="s">
        <v>93</v>
      </c>
      <c r="E17" s="27" t="s">
        <v>124</v>
      </c>
      <c r="F17" s="2" t="s">
        <v>78</v>
      </c>
      <c r="P17" s="1" t="s">
        <v>81</v>
      </c>
      <c r="S17" s="17"/>
      <c r="X17" s="1"/>
    </row>
    <row r="18" spans="1:24" x14ac:dyDescent="0.3">
      <c r="A18" s="14" t="s">
        <v>98</v>
      </c>
      <c r="B18" s="6" t="s">
        <v>125</v>
      </c>
      <c r="E18" s="27" t="s">
        <v>126</v>
      </c>
      <c r="F18" s="2" t="s">
        <v>78</v>
      </c>
      <c r="X18" s="1"/>
    </row>
    <row r="19" spans="1:24" x14ac:dyDescent="0.3">
      <c r="A19" s="14" t="s">
        <v>95</v>
      </c>
      <c r="B19" s="6" t="s">
        <v>77</v>
      </c>
      <c r="E19" s="27" t="s">
        <v>127</v>
      </c>
      <c r="F19" s="2" t="s">
        <v>78</v>
      </c>
      <c r="X19" s="1"/>
    </row>
    <row r="20" spans="1:24" x14ac:dyDescent="0.3">
      <c r="B20" s="8"/>
      <c r="E20" s="27" t="s">
        <v>128</v>
      </c>
      <c r="F20" s="2" t="s">
        <v>78</v>
      </c>
      <c r="X20" s="1"/>
    </row>
    <row r="21" spans="1:24" x14ac:dyDescent="0.3">
      <c r="B21" s="11" t="s">
        <v>129</v>
      </c>
      <c r="C21" s="3"/>
      <c r="D21" s="3"/>
      <c r="E21" s="27" t="s">
        <v>130</v>
      </c>
      <c r="F21" s="2" t="s">
        <v>78</v>
      </c>
      <c r="I21" s="3"/>
      <c r="P21" s="11" t="s">
        <v>131</v>
      </c>
      <c r="U21" s="11" t="s">
        <v>132</v>
      </c>
      <c r="X21" s="1"/>
    </row>
    <row r="22" spans="1:24" ht="28.8" x14ac:dyDescent="0.3">
      <c r="B22" s="5" t="s">
        <v>133</v>
      </c>
      <c r="C22" s="18"/>
      <c r="D22" s="18"/>
      <c r="E22" s="27" t="s">
        <v>134</v>
      </c>
      <c r="F22" s="2" t="s">
        <v>79</v>
      </c>
      <c r="I22" s="18"/>
      <c r="P22" s="1" t="s">
        <v>75</v>
      </c>
      <c r="U22" s="19" t="s">
        <v>135</v>
      </c>
      <c r="X22" s="1"/>
    </row>
    <row r="23" spans="1:24" x14ac:dyDescent="0.3">
      <c r="B23" s="5" t="s">
        <v>136</v>
      </c>
      <c r="C23" s="7"/>
      <c r="D23" s="7"/>
      <c r="E23" s="27" t="s">
        <v>137</v>
      </c>
      <c r="F23" s="2" t="s">
        <v>78</v>
      </c>
      <c r="I23" s="7"/>
      <c r="P23" s="1" t="s">
        <v>80</v>
      </c>
      <c r="U23" s="1" t="s">
        <v>87</v>
      </c>
      <c r="X23" s="1"/>
    </row>
    <row r="24" spans="1:24" x14ac:dyDescent="0.3">
      <c r="B24" s="5" t="s">
        <v>138</v>
      </c>
      <c r="C24" s="3"/>
      <c r="D24" s="3"/>
      <c r="E24" s="27" t="s">
        <v>139</v>
      </c>
      <c r="F24" s="2" t="s">
        <v>78</v>
      </c>
      <c r="I24" s="3"/>
      <c r="P24" s="1" t="s">
        <v>82</v>
      </c>
      <c r="U24" s="1" t="s">
        <v>224</v>
      </c>
      <c r="X24" s="1"/>
    </row>
    <row r="25" spans="1:24" x14ac:dyDescent="0.3">
      <c r="B25" s="5" t="s">
        <v>140</v>
      </c>
      <c r="C25" s="3"/>
      <c r="D25" s="3"/>
      <c r="E25" s="27" t="s">
        <v>141</v>
      </c>
      <c r="F25" s="2" t="s">
        <v>79</v>
      </c>
      <c r="I25" s="3"/>
      <c r="U25" s="1" t="s">
        <v>223</v>
      </c>
      <c r="X25" s="1"/>
    </row>
    <row r="26" spans="1:24" ht="15.6" x14ac:dyDescent="0.3">
      <c r="E26" s="20" t="s">
        <v>78</v>
      </c>
      <c r="F26" s="21">
        <f>COUNTIF(F7:F25,F6)</f>
        <v>11</v>
      </c>
      <c r="X26" s="1"/>
    </row>
    <row r="27" spans="1:24" x14ac:dyDescent="0.3">
      <c r="B27" s="28"/>
      <c r="C27" s="29"/>
      <c r="D27" s="29"/>
      <c r="E27" s="13" t="s">
        <v>15</v>
      </c>
      <c r="F27" s="22" t="s">
        <v>142</v>
      </c>
      <c r="G27" s="171" t="s">
        <v>143</v>
      </c>
      <c r="H27" s="171"/>
      <c r="I27" s="171"/>
      <c r="K27" s="11" t="s">
        <v>53</v>
      </c>
      <c r="X27" s="1"/>
    </row>
    <row r="28" spans="1:24" x14ac:dyDescent="0.3">
      <c r="B28" s="29"/>
      <c r="C28" s="28"/>
      <c r="D28" s="23" t="s">
        <v>91</v>
      </c>
      <c r="E28" s="1" t="s">
        <v>85</v>
      </c>
      <c r="F28" s="1" t="s">
        <v>144</v>
      </c>
      <c r="G28" s="23" t="s">
        <v>78</v>
      </c>
      <c r="H28" s="1">
        <v>15</v>
      </c>
      <c r="I28" s="1">
        <v>10</v>
      </c>
      <c r="J28" s="14" t="s">
        <v>76</v>
      </c>
      <c r="K28" s="2" t="s">
        <v>76</v>
      </c>
      <c r="L28" s="172" t="s">
        <v>145</v>
      </c>
      <c r="M28" s="172"/>
      <c r="N28" s="172"/>
      <c r="O28" s="172"/>
      <c r="X28" s="1"/>
    </row>
    <row r="29" spans="1:24" x14ac:dyDescent="0.3">
      <c r="B29" s="29"/>
      <c r="C29" s="28"/>
      <c r="D29" s="23" t="s">
        <v>94</v>
      </c>
      <c r="E29" s="1" t="s">
        <v>84</v>
      </c>
      <c r="F29" s="1" t="s">
        <v>146</v>
      </c>
      <c r="G29" s="23" t="s">
        <v>79</v>
      </c>
      <c r="H29" s="1">
        <v>0</v>
      </c>
      <c r="I29" s="1">
        <v>0</v>
      </c>
      <c r="J29" s="14" t="s">
        <v>147</v>
      </c>
      <c r="K29" s="2" t="s">
        <v>85</v>
      </c>
      <c r="L29" s="172" t="s">
        <v>148</v>
      </c>
      <c r="M29" s="172"/>
      <c r="N29" s="172"/>
      <c r="O29" s="172"/>
      <c r="X29" s="1"/>
    </row>
    <row r="30" spans="1:24" x14ac:dyDescent="0.3">
      <c r="B30" s="29"/>
      <c r="C30" s="28"/>
      <c r="D30" s="23" t="s">
        <v>93</v>
      </c>
      <c r="E30" s="1" t="s">
        <v>123</v>
      </c>
      <c r="F30" s="1" t="s">
        <v>149</v>
      </c>
      <c r="J30" s="14" t="s">
        <v>150</v>
      </c>
      <c r="K30" s="2" t="s">
        <v>150</v>
      </c>
      <c r="L30" s="172" t="s">
        <v>151</v>
      </c>
      <c r="M30" s="172"/>
      <c r="N30" s="172"/>
      <c r="O30" s="172"/>
      <c r="X30" s="1"/>
    </row>
    <row r="31" spans="1:24" x14ac:dyDescent="0.3">
      <c r="B31" s="29"/>
      <c r="C31" s="28"/>
      <c r="D31" s="28"/>
      <c r="E31" s="28"/>
      <c r="G31" s="23" t="s">
        <v>76</v>
      </c>
      <c r="H31" s="1">
        <v>96</v>
      </c>
      <c r="I31" s="1">
        <v>100</v>
      </c>
      <c r="X31" s="1"/>
    </row>
    <row r="32" spans="1:24" x14ac:dyDescent="0.3">
      <c r="B32" s="29"/>
      <c r="C32" s="28"/>
      <c r="D32" s="28"/>
      <c r="E32" s="28"/>
      <c r="G32" s="23" t="s">
        <v>85</v>
      </c>
      <c r="H32" s="1">
        <v>86</v>
      </c>
      <c r="I32" s="1">
        <v>95</v>
      </c>
      <c r="X32" s="1"/>
    </row>
    <row r="33" spans="2:24" x14ac:dyDescent="0.3">
      <c r="B33" s="8"/>
      <c r="G33" s="23" t="s">
        <v>150</v>
      </c>
      <c r="H33" s="1">
        <v>0</v>
      </c>
      <c r="I33" s="1">
        <v>85</v>
      </c>
      <c r="X33" s="1"/>
    </row>
    <row r="34" spans="2:24" x14ac:dyDescent="0.3">
      <c r="C34" s="29"/>
      <c r="G34" s="30"/>
      <c r="H34" s="30"/>
      <c r="X34" s="1"/>
    </row>
    <row r="35" spans="2:24" x14ac:dyDescent="0.3">
      <c r="C35" s="29"/>
      <c r="G35" s="173" t="s">
        <v>152</v>
      </c>
      <c r="H35" s="173"/>
      <c r="I35" s="173"/>
      <c r="J35" s="173"/>
      <c r="K35" s="173"/>
      <c r="O35" s="173" t="s">
        <v>153</v>
      </c>
      <c r="P35" s="173"/>
      <c r="Q35" s="173"/>
      <c r="R35" s="173"/>
      <c r="S35" s="173"/>
      <c r="X35" s="1"/>
    </row>
    <row r="36" spans="2:24" ht="28.8" x14ac:dyDescent="0.3">
      <c r="B36" s="31" t="s">
        <v>154</v>
      </c>
      <c r="C36" s="31" t="s">
        <v>155</v>
      </c>
      <c r="D36" s="31" t="s">
        <v>156</v>
      </c>
      <c r="E36" s="31" t="s">
        <v>157</v>
      </c>
      <c r="F36" s="31" t="s">
        <v>158</v>
      </c>
      <c r="G36" s="24" t="s">
        <v>159</v>
      </c>
      <c r="H36" s="25" t="s">
        <v>160</v>
      </c>
      <c r="I36" s="25" t="s">
        <v>161</v>
      </c>
      <c r="J36" s="26" t="s">
        <v>162</v>
      </c>
      <c r="K36" s="25" t="s">
        <v>163</v>
      </c>
      <c r="P36" s="26" t="s">
        <v>164</v>
      </c>
      <c r="Q36" s="169" t="s">
        <v>162</v>
      </c>
      <c r="R36" s="169"/>
      <c r="S36" s="169"/>
      <c r="U36" s="12"/>
      <c r="V36" s="11" t="s">
        <v>15</v>
      </c>
      <c r="X36" s="1"/>
    </row>
    <row r="37" spans="2:24" x14ac:dyDescent="0.3">
      <c r="B37" s="31" t="s">
        <v>165</v>
      </c>
      <c r="C37" s="31" t="s">
        <v>166</v>
      </c>
      <c r="D37" s="31" t="s">
        <v>155</v>
      </c>
      <c r="E37" s="31" t="s">
        <v>167</v>
      </c>
      <c r="F37" s="31" t="s">
        <v>158</v>
      </c>
      <c r="G37" s="168" t="s">
        <v>168</v>
      </c>
      <c r="H37" s="5" t="s">
        <v>169</v>
      </c>
      <c r="I37" s="2" t="s">
        <v>170</v>
      </c>
      <c r="J37" s="2" t="s">
        <v>171</v>
      </c>
      <c r="K37" s="2" t="s">
        <v>79</v>
      </c>
      <c r="N37" s="1">
        <v>100</v>
      </c>
      <c r="O37" s="2" t="s">
        <v>76</v>
      </c>
      <c r="P37" s="2" t="s">
        <v>171</v>
      </c>
      <c r="Q37" s="170" t="s">
        <v>172</v>
      </c>
      <c r="R37" s="170"/>
      <c r="S37" s="170"/>
      <c r="U37" s="14" t="s">
        <v>173</v>
      </c>
      <c r="V37" s="2" t="s">
        <v>76</v>
      </c>
      <c r="X37" s="1"/>
    </row>
    <row r="38" spans="2:24" x14ac:dyDescent="0.3">
      <c r="B38" s="31" t="s">
        <v>174</v>
      </c>
      <c r="C38" s="31" t="s">
        <v>166</v>
      </c>
      <c r="D38" s="31" t="s">
        <v>166</v>
      </c>
      <c r="E38" s="31" t="s">
        <v>175</v>
      </c>
      <c r="F38" s="31" t="s">
        <v>158</v>
      </c>
      <c r="G38" s="168"/>
      <c r="H38" s="5" t="s">
        <v>176</v>
      </c>
      <c r="I38" s="2" t="s">
        <v>177</v>
      </c>
      <c r="J38" s="2" t="s">
        <v>178</v>
      </c>
      <c r="K38" s="2" t="s">
        <v>78</v>
      </c>
      <c r="N38" s="1" t="s">
        <v>179</v>
      </c>
      <c r="O38" s="2" t="s">
        <v>147</v>
      </c>
      <c r="P38" s="2" t="s">
        <v>178</v>
      </c>
      <c r="Q38" s="170" t="s">
        <v>180</v>
      </c>
      <c r="R38" s="170"/>
      <c r="S38" s="170"/>
      <c r="U38" s="14" t="s">
        <v>181</v>
      </c>
      <c r="V38" s="2" t="s">
        <v>85</v>
      </c>
      <c r="X38" s="1"/>
    </row>
    <row r="39" spans="2:24" x14ac:dyDescent="0.3">
      <c r="B39" s="5" t="s">
        <v>182</v>
      </c>
      <c r="C39" s="31" t="s">
        <v>155</v>
      </c>
      <c r="D39" s="31" t="s">
        <v>183</v>
      </c>
      <c r="E39" s="31" t="s">
        <v>184</v>
      </c>
      <c r="F39" s="31" t="s">
        <v>158</v>
      </c>
      <c r="G39" s="168"/>
      <c r="H39" s="5" t="s">
        <v>185</v>
      </c>
      <c r="I39" s="2" t="s">
        <v>186</v>
      </c>
      <c r="J39" s="2" t="s">
        <v>187</v>
      </c>
      <c r="K39" s="2" t="s">
        <v>78</v>
      </c>
      <c r="N39" s="1" t="s">
        <v>188</v>
      </c>
      <c r="O39" s="2" t="s">
        <v>150</v>
      </c>
      <c r="P39" s="2" t="s">
        <v>187</v>
      </c>
      <c r="Q39" s="170" t="s">
        <v>189</v>
      </c>
      <c r="R39" s="170"/>
      <c r="S39" s="170"/>
      <c r="U39" s="14" t="s">
        <v>190</v>
      </c>
      <c r="V39" s="2" t="s">
        <v>150</v>
      </c>
      <c r="X39" s="1"/>
    </row>
    <row r="40" spans="2:24" x14ac:dyDescent="0.3">
      <c r="B40" s="5" t="s">
        <v>191</v>
      </c>
      <c r="C40" s="31" t="s">
        <v>166</v>
      </c>
      <c r="D40" s="5"/>
      <c r="E40" s="32" t="s">
        <v>192</v>
      </c>
      <c r="F40" s="32" t="s">
        <v>193</v>
      </c>
      <c r="G40" s="168" t="s">
        <v>194</v>
      </c>
      <c r="H40" s="5" t="s">
        <v>169</v>
      </c>
      <c r="I40" s="2" t="s">
        <v>195</v>
      </c>
      <c r="J40" s="2" t="s">
        <v>178</v>
      </c>
      <c r="K40" s="2" t="s">
        <v>78</v>
      </c>
      <c r="U40" s="14" t="s">
        <v>196</v>
      </c>
      <c r="V40" s="2" t="s">
        <v>85</v>
      </c>
      <c r="X40" s="1"/>
    </row>
    <row r="41" spans="2:24" x14ac:dyDescent="0.3">
      <c r="B41" s="5" t="s">
        <v>197</v>
      </c>
      <c r="C41" s="31" t="s">
        <v>183</v>
      </c>
      <c r="D41" s="31" t="s">
        <v>156</v>
      </c>
      <c r="E41" s="5" t="s">
        <v>198</v>
      </c>
      <c r="F41" s="5"/>
      <c r="G41" s="168"/>
      <c r="H41" s="5" t="s">
        <v>176</v>
      </c>
      <c r="I41" s="2" t="s">
        <v>199</v>
      </c>
      <c r="J41" s="2" t="s">
        <v>178</v>
      </c>
      <c r="K41" s="2" t="s">
        <v>78</v>
      </c>
      <c r="P41" s="4" t="s">
        <v>200</v>
      </c>
      <c r="Q41" s="2" t="s">
        <v>78</v>
      </c>
      <c r="R41" s="2" t="s">
        <v>79</v>
      </c>
      <c r="U41" s="14" t="s">
        <v>201</v>
      </c>
      <c r="V41" s="2" t="s">
        <v>85</v>
      </c>
      <c r="X41" s="1"/>
    </row>
    <row r="42" spans="2:24" x14ac:dyDescent="0.3">
      <c r="B42" s="5" t="s">
        <v>202</v>
      </c>
      <c r="C42" s="31" t="s">
        <v>166</v>
      </c>
      <c r="D42" s="31" t="s">
        <v>155</v>
      </c>
      <c r="F42" s="5"/>
      <c r="G42" s="168"/>
      <c r="H42" s="5" t="s">
        <v>185</v>
      </c>
      <c r="I42" s="2" t="s">
        <v>203</v>
      </c>
      <c r="J42" s="2" t="s">
        <v>187</v>
      </c>
      <c r="K42" s="2" t="s">
        <v>78</v>
      </c>
      <c r="P42" s="4" t="s">
        <v>204</v>
      </c>
      <c r="Q42" s="2" t="s">
        <v>78</v>
      </c>
      <c r="R42" s="2" t="s">
        <v>79</v>
      </c>
      <c r="U42" s="14" t="s">
        <v>205</v>
      </c>
      <c r="V42" s="2" t="s">
        <v>150</v>
      </c>
      <c r="X42" s="1"/>
    </row>
    <row r="43" spans="2:24" x14ac:dyDescent="0.3">
      <c r="B43" s="5" t="s">
        <v>206</v>
      </c>
      <c r="C43" s="31" t="s">
        <v>183</v>
      </c>
      <c r="D43" s="31" t="s">
        <v>166</v>
      </c>
      <c r="E43" s="5" t="s">
        <v>207</v>
      </c>
      <c r="F43" s="5" t="s">
        <v>207</v>
      </c>
      <c r="G43" s="168" t="s">
        <v>208</v>
      </c>
      <c r="H43" s="5" t="s">
        <v>169</v>
      </c>
      <c r="I43" s="2" t="s">
        <v>209</v>
      </c>
      <c r="J43" s="2" t="s">
        <v>187</v>
      </c>
      <c r="K43" s="2" t="s">
        <v>78</v>
      </c>
      <c r="U43" s="14" t="s">
        <v>210</v>
      </c>
      <c r="V43" s="2" t="s">
        <v>150</v>
      </c>
      <c r="X43" s="1"/>
    </row>
    <row r="44" spans="2:24" x14ac:dyDescent="0.3">
      <c r="B44" s="5" t="s">
        <v>211</v>
      </c>
      <c r="C44" s="31" t="s">
        <v>183</v>
      </c>
      <c r="D44" s="31" t="s">
        <v>183</v>
      </c>
      <c r="E44" s="5" t="s">
        <v>212</v>
      </c>
      <c r="F44" s="5" t="s">
        <v>207</v>
      </c>
      <c r="G44" s="168"/>
      <c r="H44" s="5" t="s">
        <v>176</v>
      </c>
      <c r="I44" s="2" t="s">
        <v>213</v>
      </c>
      <c r="J44" s="2" t="s">
        <v>178</v>
      </c>
      <c r="K44" s="2" t="s">
        <v>78</v>
      </c>
      <c r="U44" s="14" t="s">
        <v>214</v>
      </c>
      <c r="V44" s="2" t="s">
        <v>85</v>
      </c>
      <c r="X44" s="1"/>
    </row>
    <row r="45" spans="2:24" x14ac:dyDescent="0.3">
      <c r="B45" s="5" t="s">
        <v>215</v>
      </c>
      <c r="C45" s="31" t="s">
        <v>166</v>
      </c>
      <c r="D45" s="5"/>
      <c r="E45" s="5"/>
      <c r="F45" s="5"/>
      <c r="G45" s="168"/>
      <c r="H45" s="5" t="s">
        <v>185</v>
      </c>
      <c r="I45" s="2" t="s">
        <v>216</v>
      </c>
      <c r="J45" s="2" t="s">
        <v>187</v>
      </c>
      <c r="K45" s="2" t="s">
        <v>78</v>
      </c>
      <c r="U45" s="14" t="s">
        <v>217</v>
      </c>
      <c r="V45" s="2" t="s">
        <v>150</v>
      </c>
      <c r="X45" s="1"/>
    </row>
    <row r="46" spans="2:24" x14ac:dyDescent="0.3">
      <c r="B46" s="5" t="s">
        <v>218</v>
      </c>
      <c r="C46" s="31" t="s">
        <v>183</v>
      </c>
      <c r="D46" s="5"/>
      <c r="E46" s="5"/>
      <c r="F46" s="5"/>
      <c r="G46" s="30"/>
      <c r="H46" s="30"/>
      <c r="X46" s="1"/>
    </row>
    <row r="47" spans="2:24" x14ac:dyDescent="0.3">
      <c r="B47" s="5" t="s">
        <v>219</v>
      </c>
      <c r="C47" s="31" t="s">
        <v>183</v>
      </c>
      <c r="D47" s="5"/>
      <c r="E47" s="5"/>
      <c r="F47" s="5"/>
      <c r="G47" s="30"/>
      <c r="H47" s="30"/>
      <c r="X47" s="1"/>
    </row>
    <row r="48" spans="2:24" x14ac:dyDescent="0.3">
      <c r="B48" s="5" t="s">
        <v>220</v>
      </c>
      <c r="C48" s="31" t="s">
        <v>183</v>
      </c>
      <c r="D48" s="5"/>
      <c r="E48" s="5"/>
      <c r="F48" s="5"/>
      <c r="G48" s="30"/>
      <c r="H48" s="30"/>
    </row>
    <row r="49" spans="2:8" x14ac:dyDescent="0.3">
      <c r="B49" s="5" t="s">
        <v>221</v>
      </c>
      <c r="C49" s="31" t="s">
        <v>183</v>
      </c>
      <c r="D49" s="5"/>
      <c r="E49" s="5"/>
      <c r="F49" s="5"/>
      <c r="G49" s="30"/>
      <c r="H49" s="30"/>
    </row>
    <row r="50" spans="2:8" x14ac:dyDescent="0.3">
      <c r="B50" s="5" t="s">
        <v>222</v>
      </c>
      <c r="C50" s="31" t="s">
        <v>183</v>
      </c>
      <c r="D50" s="5"/>
      <c r="E50" s="5"/>
      <c r="F50" s="5"/>
      <c r="G50" s="30"/>
      <c r="H50" s="30"/>
    </row>
  </sheetData>
  <mergeCells count="15">
    <mergeCell ref="G40:G42"/>
    <mergeCell ref="G43:G45"/>
    <mergeCell ref="G35:K35"/>
    <mergeCell ref="O35:S35"/>
    <mergeCell ref="Q36:S36"/>
    <mergeCell ref="G37:G39"/>
    <mergeCell ref="Q37:S37"/>
    <mergeCell ref="Q38:S38"/>
    <mergeCell ref="Q39:S39"/>
    <mergeCell ref="L30:O30"/>
    <mergeCell ref="A14:B14"/>
    <mergeCell ref="C14:D14"/>
    <mergeCell ref="G27:I27"/>
    <mergeCell ref="L28:O28"/>
    <mergeCell ref="L29:O29"/>
  </mergeCells>
  <conditionalFormatting sqref="D36">
    <cfRule type="containsText" dxfId="19" priority="9" operator="containsText" text="BAJA">
      <formula>NOT(ISERROR(SEARCH("BAJA",D36)))</formula>
    </cfRule>
    <cfRule type="containsText" dxfId="18" priority="10" operator="containsText" text="BAJA">
      <formula>NOT(ISERROR(SEARCH("BAJA",D36)))</formula>
    </cfRule>
  </conditionalFormatting>
  <conditionalFormatting sqref="D37">
    <cfRule type="containsText" dxfId="17" priority="8" operator="containsText" text="MODERADA">
      <formula>NOT(ISERROR(SEARCH("MODERADA",D37)))</formula>
    </cfRule>
  </conditionalFormatting>
  <conditionalFormatting sqref="D38">
    <cfRule type="containsText" dxfId="16" priority="7" operator="containsText" text="ALTA">
      <formula>NOT(ISERROR(SEARCH("ALTA",D38)))</formula>
    </cfRule>
  </conditionalFormatting>
  <conditionalFormatting sqref="D39">
    <cfRule type="containsText" dxfId="15" priority="6" operator="containsText" text="EXTREMA">
      <formula>NOT(ISERROR(SEARCH("EXTREMA",D39)))</formula>
    </cfRule>
  </conditionalFormatting>
  <conditionalFormatting sqref="D41">
    <cfRule type="containsText" dxfId="14" priority="4" operator="containsText" text="BAJA">
      <formula>NOT(ISERROR(SEARCH("BAJA",D41)))</formula>
    </cfRule>
    <cfRule type="containsText" dxfId="13" priority="5" operator="containsText" text="BAJA">
      <formula>NOT(ISERROR(SEARCH("BAJA",D41)))</formula>
    </cfRule>
  </conditionalFormatting>
  <conditionalFormatting sqref="D42">
    <cfRule type="containsText" dxfId="12" priority="3" operator="containsText" text="MODERADA">
      <formula>NOT(ISERROR(SEARCH("MODERADA",D42)))</formula>
    </cfRule>
  </conditionalFormatting>
  <conditionalFormatting sqref="D43">
    <cfRule type="containsText" dxfId="11" priority="2" operator="containsText" text="ALTA">
      <formula>NOT(ISERROR(SEARCH("ALTA",D43)))</formula>
    </cfRule>
  </conditionalFormatting>
  <conditionalFormatting sqref="D44">
    <cfRule type="containsText" dxfId="10" priority="1" operator="containsText" text="EXTREMA">
      <formula>NOT(ISERROR(SEARCH("EXTREMA",D44)))</formula>
    </cfRule>
  </conditionalFormatting>
  <dataValidations count="1">
    <dataValidation type="list" allowBlank="1" showInputMessage="1" showErrorMessage="1" sqref="F7:F25" xr:uid="{13E1BC76-7278-4235-9AC4-A482CA9D41E4}">
      <formula1>$G$28:$G$29</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54B1F-111E-44DA-B7C4-49503BF5FF01}">
  <dimension ref="A1:X50"/>
  <sheetViews>
    <sheetView showGridLines="0" zoomScale="55" zoomScaleNormal="55" workbookViewId="0">
      <selection activeCell="G16" sqref="G16"/>
    </sheetView>
  </sheetViews>
  <sheetFormatPr baseColWidth="10" defaultRowHeight="14.4" x14ac:dyDescent="0.3"/>
  <cols>
    <col min="1" max="23" width="45.109375" style="1" customWidth="1"/>
  </cols>
  <sheetData>
    <row r="1" spans="1:24" x14ac:dyDescent="0.3">
      <c r="B1" s="8"/>
      <c r="L1" s="9"/>
      <c r="M1" s="9"/>
      <c r="N1" s="9"/>
      <c r="O1" s="9"/>
      <c r="U1" s="9"/>
      <c r="V1" s="9"/>
      <c r="W1" s="10"/>
      <c r="X1" s="10"/>
    </row>
    <row r="2" spans="1:24" x14ac:dyDescent="0.3">
      <c r="B2" s="2"/>
      <c r="C2" s="2"/>
      <c r="X2" s="1"/>
    </row>
    <row r="3" spans="1:24" x14ac:dyDescent="0.3">
      <c r="X3" s="1"/>
    </row>
    <row r="4" spans="1:24" x14ac:dyDescent="0.3">
      <c r="X4" s="1"/>
    </row>
    <row r="5" spans="1:24" x14ac:dyDescent="0.3">
      <c r="B5" s="8"/>
      <c r="X5" s="1"/>
    </row>
    <row r="6" spans="1:24" x14ac:dyDescent="0.3">
      <c r="B6" s="11" t="s">
        <v>99</v>
      </c>
      <c r="C6" s="11" t="s">
        <v>100</v>
      </c>
      <c r="E6" s="12" t="s">
        <v>101</v>
      </c>
      <c r="F6" s="13" t="s">
        <v>78</v>
      </c>
      <c r="G6" s="13" t="s">
        <v>79</v>
      </c>
      <c r="X6" s="1"/>
    </row>
    <row r="7" spans="1:24" x14ac:dyDescent="0.3">
      <c r="A7" s="5"/>
      <c r="B7" s="6" t="s">
        <v>102</v>
      </c>
      <c r="C7" s="14" t="s">
        <v>103</v>
      </c>
      <c r="D7" s="5"/>
      <c r="E7" s="27" t="s">
        <v>104</v>
      </c>
      <c r="F7" s="2" t="s">
        <v>78</v>
      </c>
      <c r="X7" s="1"/>
    </row>
    <row r="8" spans="1:24" ht="28.8" x14ac:dyDescent="0.3">
      <c r="A8" s="5"/>
      <c r="B8" s="6" t="s">
        <v>105</v>
      </c>
      <c r="C8" s="14" t="s">
        <v>71</v>
      </c>
      <c r="D8" s="5"/>
      <c r="E8" s="27" t="s">
        <v>106</v>
      </c>
      <c r="F8" s="2" t="s">
        <v>78</v>
      </c>
      <c r="X8" s="1"/>
    </row>
    <row r="9" spans="1:24" x14ac:dyDescent="0.3">
      <c r="A9" s="5"/>
      <c r="B9" s="6" t="s">
        <v>107</v>
      </c>
      <c r="C9" s="14" t="s">
        <v>108</v>
      </c>
      <c r="D9" s="5"/>
      <c r="E9" s="27" t="s">
        <v>109</v>
      </c>
      <c r="F9" s="2" t="s">
        <v>78</v>
      </c>
      <c r="X9" s="1"/>
    </row>
    <row r="10" spans="1:24" ht="28.8" x14ac:dyDescent="0.3">
      <c r="A10" s="5"/>
      <c r="B10" s="6" t="s">
        <v>110</v>
      </c>
      <c r="C10" s="14" t="s">
        <v>111</v>
      </c>
      <c r="D10" s="5"/>
      <c r="E10" s="27" t="s">
        <v>112</v>
      </c>
      <c r="F10" s="2" t="s">
        <v>78</v>
      </c>
      <c r="X10" s="1"/>
    </row>
    <row r="11" spans="1:24" ht="28.8" x14ac:dyDescent="0.3">
      <c r="A11" s="5"/>
      <c r="B11" s="6" t="s">
        <v>113</v>
      </c>
      <c r="C11" s="14" t="s">
        <v>89</v>
      </c>
      <c r="D11" s="5"/>
      <c r="E11" s="27" t="s">
        <v>114</v>
      </c>
      <c r="F11" s="2" t="s">
        <v>78</v>
      </c>
      <c r="X11" s="1"/>
    </row>
    <row r="12" spans="1:24" x14ac:dyDescent="0.3">
      <c r="A12" s="5"/>
      <c r="B12" s="6"/>
      <c r="C12" s="14" t="s">
        <v>83</v>
      </c>
      <c r="D12" s="5"/>
      <c r="E12" s="27" t="s">
        <v>115</v>
      </c>
      <c r="F12" s="2" t="s">
        <v>78</v>
      </c>
      <c r="X12" s="1"/>
    </row>
    <row r="13" spans="1:24" ht="28.8" x14ac:dyDescent="0.3">
      <c r="A13" s="5"/>
      <c r="B13" s="6"/>
      <c r="C13" s="14" t="s">
        <v>92</v>
      </c>
      <c r="D13" s="5"/>
      <c r="E13" s="27" t="s">
        <v>116</v>
      </c>
      <c r="F13" s="2" t="s">
        <v>79</v>
      </c>
      <c r="X13" s="1"/>
    </row>
    <row r="14" spans="1:24" ht="43.2" x14ac:dyDescent="0.3">
      <c r="A14" s="167" t="s">
        <v>117</v>
      </c>
      <c r="B14" s="167"/>
      <c r="C14" s="167" t="s">
        <v>101</v>
      </c>
      <c r="D14" s="167"/>
      <c r="E14" s="27" t="s">
        <v>118</v>
      </c>
      <c r="F14" s="2" t="s">
        <v>78</v>
      </c>
      <c r="P14" s="11" t="s">
        <v>119</v>
      </c>
      <c r="X14" s="1"/>
    </row>
    <row r="15" spans="1:24" x14ac:dyDescent="0.3">
      <c r="A15" s="14" t="s">
        <v>90</v>
      </c>
      <c r="B15" s="6" t="s">
        <v>72</v>
      </c>
      <c r="C15" s="14" t="s">
        <v>73</v>
      </c>
      <c r="D15" s="5" t="s">
        <v>91</v>
      </c>
      <c r="E15" s="27" t="s">
        <v>120</v>
      </c>
      <c r="F15" s="2" t="s">
        <v>79</v>
      </c>
      <c r="P15" s="1" t="s">
        <v>74</v>
      </c>
      <c r="S15" s="15"/>
      <c r="X15" s="1"/>
    </row>
    <row r="16" spans="1:24" ht="43.2" x14ac:dyDescent="0.3">
      <c r="A16" s="14" t="s">
        <v>86</v>
      </c>
      <c r="B16" s="6" t="s">
        <v>88</v>
      </c>
      <c r="C16" s="14" t="s">
        <v>84</v>
      </c>
      <c r="D16" s="5" t="s">
        <v>94</v>
      </c>
      <c r="E16" s="27" t="s">
        <v>121</v>
      </c>
      <c r="F16" s="2" t="s">
        <v>78</v>
      </c>
      <c r="P16" s="1" t="s">
        <v>97</v>
      </c>
      <c r="S16" s="16"/>
      <c r="X16" s="1"/>
    </row>
    <row r="17" spans="1:24" x14ac:dyDescent="0.3">
      <c r="A17" s="14" t="s">
        <v>96</v>
      </c>
      <c r="B17" s="6" t="s">
        <v>122</v>
      </c>
      <c r="C17" s="14" t="s">
        <v>123</v>
      </c>
      <c r="D17" s="5" t="s">
        <v>93</v>
      </c>
      <c r="E17" s="27" t="s">
        <v>124</v>
      </c>
      <c r="F17" s="2" t="s">
        <v>78</v>
      </c>
      <c r="P17" s="1" t="s">
        <v>81</v>
      </c>
      <c r="S17" s="17"/>
      <c r="X17" s="1"/>
    </row>
    <row r="18" spans="1:24" x14ac:dyDescent="0.3">
      <c r="A18" s="14" t="s">
        <v>98</v>
      </c>
      <c r="B18" s="6" t="s">
        <v>125</v>
      </c>
      <c r="E18" s="27" t="s">
        <v>126</v>
      </c>
      <c r="F18" s="2" t="s">
        <v>78</v>
      </c>
      <c r="X18" s="1"/>
    </row>
    <row r="19" spans="1:24" x14ac:dyDescent="0.3">
      <c r="A19" s="14" t="s">
        <v>95</v>
      </c>
      <c r="B19" s="6" t="s">
        <v>77</v>
      </c>
      <c r="E19" s="27" t="s">
        <v>127</v>
      </c>
      <c r="F19" s="2" t="s">
        <v>78</v>
      </c>
      <c r="X19" s="1"/>
    </row>
    <row r="20" spans="1:24" x14ac:dyDescent="0.3">
      <c r="B20" s="8"/>
      <c r="E20" s="27" t="s">
        <v>128</v>
      </c>
      <c r="F20" s="2" t="s">
        <v>78</v>
      </c>
      <c r="X20" s="1"/>
    </row>
    <row r="21" spans="1:24" x14ac:dyDescent="0.3">
      <c r="B21" s="11" t="s">
        <v>129</v>
      </c>
      <c r="C21" s="3"/>
      <c r="D21" s="3"/>
      <c r="E21" s="27" t="s">
        <v>130</v>
      </c>
      <c r="F21" s="2" t="s">
        <v>78</v>
      </c>
      <c r="I21" s="3"/>
      <c r="P21" s="11" t="s">
        <v>131</v>
      </c>
      <c r="U21" s="11" t="s">
        <v>132</v>
      </c>
      <c r="X21" s="1"/>
    </row>
    <row r="22" spans="1:24" ht="28.8" x14ac:dyDescent="0.3">
      <c r="B22" s="5" t="s">
        <v>133</v>
      </c>
      <c r="C22" s="18"/>
      <c r="D22" s="18"/>
      <c r="E22" s="27" t="s">
        <v>134</v>
      </c>
      <c r="F22" s="2" t="s">
        <v>79</v>
      </c>
      <c r="I22" s="18"/>
      <c r="P22" s="1" t="s">
        <v>75</v>
      </c>
      <c r="U22" s="19" t="s">
        <v>135</v>
      </c>
      <c r="X22" s="1"/>
    </row>
    <row r="23" spans="1:24" x14ac:dyDescent="0.3">
      <c r="B23" s="5" t="s">
        <v>136</v>
      </c>
      <c r="C23" s="7"/>
      <c r="D23" s="7"/>
      <c r="E23" s="27" t="s">
        <v>137</v>
      </c>
      <c r="F23" s="2" t="s">
        <v>78</v>
      </c>
      <c r="I23" s="7"/>
      <c r="P23" s="1" t="s">
        <v>80</v>
      </c>
      <c r="U23" s="1" t="s">
        <v>87</v>
      </c>
      <c r="X23" s="1"/>
    </row>
    <row r="24" spans="1:24" x14ac:dyDescent="0.3">
      <c r="B24" s="5" t="s">
        <v>138</v>
      </c>
      <c r="C24" s="3"/>
      <c r="D24" s="3"/>
      <c r="E24" s="27" t="s">
        <v>139</v>
      </c>
      <c r="F24" s="2" t="s">
        <v>78</v>
      </c>
      <c r="I24" s="3"/>
      <c r="P24" s="1" t="s">
        <v>82</v>
      </c>
      <c r="U24" s="1" t="s">
        <v>224</v>
      </c>
      <c r="X24" s="1"/>
    </row>
    <row r="25" spans="1:24" x14ac:dyDescent="0.3">
      <c r="B25" s="5" t="s">
        <v>140</v>
      </c>
      <c r="C25" s="3"/>
      <c r="D25" s="3"/>
      <c r="E25" s="27" t="s">
        <v>141</v>
      </c>
      <c r="F25" s="2" t="s">
        <v>79</v>
      </c>
      <c r="I25" s="3"/>
      <c r="U25" s="1" t="s">
        <v>223</v>
      </c>
      <c r="X25" s="1"/>
    </row>
    <row r="26" spans="1:24" ht="15.6" x14ac:dyDescent="0.3">
      <c r="E26" s="20" t="s">
        <v>78</v>
      </c>
      <c r="F26" s="21">
        <f>COUNTIF(F7:F25,F6)</f>
        <v>15</v>
      </c>
      <c r="X26" s="1"/>
    </row>
    <row r="27" spans="1:24" x14ac:dyDescent="0.3">
      <c r="B27" s="28"/>
      <c r="C27" s="29"/>
      <c r="D27" s="29"/>
      <c r="E27" s="13" t="s">
        <v>15</v>
      </c>
      <c r="F27" s="22" t="s">
        <v>142</v>
      </c>
      <c r="G27" s="171" t="s">
        <v>143</v>
      </c>
      <c r="H27" s="171"/>
      <c r="I27" s="171"/>
      <c r="K27" s="11" t="s">
        <v>53</v>
      </c>
      <c r="X27" s="1"/>
    </row>
    <row r="28" spans="1:24" x14ac:dyDescent="0.3">
      <c r="B28" s="29"/>
      <c r="C28" s="28"/>
      <c r="D28" s="23" t="s">
        <v>91</v>
      </c>
      <c r="E28" s="1" t="s">
        <v>85</v>
      </c>
      <c r="F28" s="1" t="s">
        <v>144</v>
      </c>
      <c r="G28" s="23" t="s">
        <v>78</v>
      </c>
      <c r="H28" s="1">
        <v>15</v>
      </c>
      <c r="I28" s="1">
        <v>10</v>
      </c>
      <c r="J28" s="14" t="s">
        <v>76</v>
      </c>
      <c r="K28" s="2" t="s">
        <v>76</v>
      </c>
      <c r="L28" s="172" t="s">
        <v>145</v>
      </c>
      <c r="M28" s="172"/>
      <c r="N28" s="172"/>
      <c r="O28" s="172"/>
      <c r="X28" s="1"/>
    </row>
    <row r="29" spans="1:24" x14ac:dyDescent="0.3">
      <c r="B29" s="29"/>
      <c r="C29" s="28"/>
      <c r="D29" s="23" t="s">
        <v>94</v>
      </c>
      <c r="E29" s="1" t="s">
        <v>84</v>
      </c>
      <c r="F29" s="1" t="s">
        <v>146</v>
      </c>
      <c r="G29" s="23" t="s">
        <v>79</v>
      </c>
      <c r="H29" s="1">
        <v>0</v>
      </c>
      <c r="I29" s="1">
        <v>0</v>
      </c>
      <c r="J29" s="14" t="s">
        <v>147</v>
      </c>
      <c r="K29" s="2" t="s">
        <v>85</v>
      </c>
      <c r="L29" s="172" t="s">
        <v>148</v>
      </c>
      <c r="M29" s="172"/>
      <c r="N29" s="172"/>
      <c r="O29" s="172"/>
      <c r="X29" s="1"/>
    </row>
    <row r="30" spans="1:24" x14ac:dyDescent="0.3">
      <c r="B30" s="29"/>
      <c r="C30" s="28"/>
      <c r="D30" s="23" t="s">
        <v>93</v>
      </c>
      <c r="E30" s="1" t="s">
        <v>123</v>
      </c>
      <c r="F30" s="1" t="s">
        <v>149</v>
      </c>
      <c r="J30" s="14" t="s">
        <v>150</v>
      </c>
      <c r="K30" s="2" t="s">
        <v>150</v>
      </c>
      <c r="L30" s="172" t="s">
        <v>151</v>
      </c>
      <c r="M30" s="172"/>
      <c r="N30" s="172"/>
      <c r="O30" s="172"/>
      <c r="X30" s="1"/>
    </row>
    <row r="31" spans="1:24" x14ac:dyDescent="0.3">
      <c r="B31" s="29"/>
      <c r="C31" s="28"/>
      <c r="D31" s="28"/>
      <c r="E31" s="28"/>
      <c r="G31" s="23" t="s">
        <v>76</v>
      </c>
      <c r="H31" s="1">
        <v>96</v>
      </c>
      <c r="I31" s="1">
        <v>100</v>
      </c>
      <c r="X31" s="1"/>
    </row>
    <row r="32" spans="1:24" x14ac:dyDescent="0.3">
      <c r="B32" s="29"/>
      <c r="C32" s="28"/>
      <c r="D32" s="28"/>
      <c r="E32" s="28"/>
      <c r="G32" s="23" t="s">
        <v>85</v>
      </c>
      <c r="H32" s="1">
        <v>86</v>
      </c>
      <c r="I32" s="1">
        <v>95</v>
      </c>
      <c r="X32" s="1"/>
    </row>
    <row r="33" spans="2:24" x14ac:dyDescent="0.3">
      <c r="B33" s="8"/>
      <c r="G33" s="23" t="s">
        <v>150</v>
      </c>
      <c r="H33" s="1">
        <v>0</v>
      </c>
      <c r="I33" s="1">
        <v>85</v>
      </c>
      <c r="X33" s="1"/>
    </row>
    <row r="34" spans="2:24" x14ac:dyDescent="0.3">
      <c r="C34" s="29"/>
      <c r="G34" s="30"/>
      <c r="H34" s="30"/>
      <c r="X34" s="1"/>
    </row>
    <row r="35" spans="2:24" x14ac:dyDescent="0.3">
      <c r="C35" s="29"/>
      <c r="G35" s="173" t="s">
        <v>152</v>
      </c>
      <c r="H35" s="173"/>
      <c r="I35" s="173"/>
      <c r="J35" s="173"/>
      <c r="K35" s="173"/>
      <c r="O35" s="173" t="s">
        <v>153</v>
      </c>
      <c r="P35" s="173"/>
      <c r="Q35" s="173"/>
      <c r="R35" s="173"/>
      <c r="S35" s="173"/>
      <c r="X35" s="1"/>
    </row>
    <row r="36" spans="2:24" ht="28.8" x14ac:dyDescent="0.3">
      <c r="B36" s="31" t="s">
        <v>154</v>
      </c>
      <c r="C36" s="31" t="s">
        <v>155</v>
      </c>
      <c r="D36" s="31" t="s">
        <v>156</v>
      </c>
      <c r="E36" s="31" t="s">
        <v>157</v>
      </c>
      <c r="F36" s="31" t="s">
        <v>158</v>
      </c>
      <c r="G36" s="24" t="s">
        <v>159</v>
      </c>
      <c r="H36" s="25" t="s">
        <v>160</v>
      </c>
      <c r="I36" s="25" t="s">
        <v>161</v>
      </c>
      <c r="J36" s="26" t="s">
        <v>162</v>
      </c>
      <c r="K36" s="25" t="s">
        <v>163</v>
      </c>
      <c r="P36" s="26" t="s">
        <v>164</v>
      </c>
      <c r="Q36" s="169" t="s">
        <v>162</v>
      </c>
      <c r="R36" s="169"/>
      <c r="S36" s="169"/>
      <c r="U36" s="12"/>
      <c r="V36" s="11" t="s">
        <v>15</v>
      </c>
      <c r="X36" s="1"/>
    </row>
    <row r="37" spans="2:24" x14ac:dyDescent="0.3">
      <c r="B37" s="31" t="s">
        <v>165</v>
      </c>
      <c r="C37" s="31" t="s">
        <v>166</v>
      </c>
      <c r="D37" s="31" t="s">
        <v>155</v>
      </c>
      <c r="E37" s="31" t="s">
        <v>167</v>
      </c>
      <c r="F37" s="31" t="s">
        <v>158</v>
      </c>
      <c r="G37" s="168" t="s">
        <v>168</v>
      </c>
      <c r="H37" s="5" t="s">
        <v>169</v>
      </c>
      <c r="I37" s="2" t="s">
        <v>170</v>
      </c>
      <c r="J37" s="2" t="s">
        <v>171</v>
      </c>
      <c r="K37" s="2" t="s">
        <v>79</v>
      </c>
      <c r="N37" s="1">
        <v>100</v>
      </c>
      <c r="O37" s="2" t="s">
        <v>76</v>
      </c>
      <c r="P37" s="2" t="s">
        <v>171</v>
      </c>
      <c r="Q37" s="170" t="s">
        <v>172</v>
      </c>
      <c r="R37" s="170"/>
      <c r="S37" s="170"/>
      <c r="U37" s="14" t="s">
        <v>173</v>
      </c>
      <c r="V37" s="2" t="s">
        <v>76</v>
      </c>
      <c r="X37" s="1"/>
    </row>
    <row r="38" spans="2:24" x14ac:dyDescent="0.3">
      <c r="B38" s="31" t="s">
        <v>174</v>
      </c>
      <c r="C38" s="31" t="s">
        <v>166</v>
      </c>
      <c r="D38" s="31" t="s">
        <v>166</v>
      </c>
      <c r="E38" s="31" t="s">
        <v>175</v>
      </c>
      <c r="F38" s="31" t="s">
        <v>158</v>
      </c>
      <c r="G38" s="168"/>
      <c r="H38" s="5" t="s">
        <v>176</v>
      </c>
      <c r="I38" s="2" t="s">
        <v>177</v>
      </c>
      <c r="J38" s="2" t="s">
        <v>178</v>
      </c>
      <c r="K38" s="2" t="s">
        <v>78</v>
      </c>
      <c r="N38" s="1" t="s">
        <v>179</v>
      </c>
      <c r="O38" s="2" t="s">
        <v>147</v>
      </c>
      <c r="P38" s="2" t="s">
        <v>178</v>
      </c>
      <c r="Q38" s="170" t="s">
        <v>180</v>
      </c>
      <c r="R38" s="170"/>
      <c r="S38" s="170"/>
      <c r="U38" s="14" t="s">
        <v>181</v>
      </c>
      <c r="V38" s="2" t="s">
        <v>85</v>
      </c>
      <c r="X38" s="1"/>
    </row>
    <row r="39" spans="2:24" x14ac:dyDescent="0.3">
      <c r="B39" s="5" t="s">
        <v>182</v>
      </c>
      <c r="C39" s="31" t="s">
        <v>155</v>
      </c>
      <c r="D39" s="31" t="s">
        <v>183</v>
      </c>
      <c r="E39" s="31" t="s">
        <v>184</v>
      </c>
      <c r="F39" s="31" t="s">
        <v>158</v>
      </c>
      <c r="G39" s="168"/>
      <c r="H39" s="5" t="s">
        <v>185</v>
      </c>
      <c r="I39" s="2" t="s">
        <v>186</v>
      </c>
      <c r="J39" s="2" t="s">
        <v>187</v>
      </c>
      <c r="K39" s="2" t="s">
        <v>78</v>
      </c>
      <c r="N39" s="1" t="s">
        <v>188</v>
      </c>
      <c r="O39" s="2" t="s">
        <v>150</v>
      </c>
      <c r="P39" s="2" t="s">
        <v>187</v>
      </c>
      <c r="Q39" s="170" t="s">
        <v>189</v>
      </c>
      <c r="R39" s="170"/>
      <c r="S39" s="170"/>
      <c r="U39" s="14" t="s">
        <v>190</v>
      </c>
      <c r="V39" s="2" t="s">
        <v>150</v>
      </c>
      <c r="X39" s="1"/>
    </row>
    <row r="40" spans="2:24" x14ac:dyDescent="0.3">
      <c r="B40" s="5" t="s">
        <v>191</v>
      </c>
      <c r="C40" s="31" t="s">
        <v>166</v>
      </c>
      <c r="D40" s="5"/>
      <c r="E40" s="32" t="s">
        <v>192</v>
      </c>
      <c r="F40" s="32" t="s">
        <v>193</v>
      </c>
      <c r="G40" s="168" t="s">
        <v>194</v>
      </c>
      <c r="H40" s="5" t="s">
        <v>169</v>
      </c>
      <c r="I40" s="2" t="s">
        <v>195</v>
      </c>
      <c r="J40" s="2" t="s">
        <v>178</v>
      </c>
      <c r="K40" s="2" t="s">
        <v>78</v>
      </c>
      <c r="U40" s="14" t="s">
        <v>196</v>
      </c>
      <c r="V40" s="2" t="s">
        <v>85</v>
      </c>
      <c r="X40" s="1"/>
    </row>
    <row r="41" spans="2:24" x14ac:dyDescent="0.3">
      <c r="B41" s="5" t="s">
        <v>197</v>
      </c>
      <c r="C41" s="31" t="s">
        <v>183</v>
      </c>
      <c r="D41" s="31" t="s">
        <v>156</v>
      </c>
      <c r="E41" s="5" t="s">
        <v>198</v>
      </c>
      <c r="F41" s="5"/>
      <c r="G41" s="168"/>
      <c r="H41" s="5" t="s">
        <v>176</v>
      </c>
      <c r="I41" s="2" t="s">
        <v>199</v>
      </c>
      <c r="J41" s="2" t="s">
        <v>178</v>
      </c>
      <c r="K41" s="2" t="s">
        <v>78</v>
      </c>
      <c r="P41" s="4" t="s">
        <v>200</v>
      </c>
      <c r="Q41" s="2" t="s">
        <v>78</v>
      </c>
      <c r="R41" s="2" t="s">
        <v>79</v>
      </c>
      <c r="U41" s="14" t="s">
        <v>201</v>
      </c>
      <c r="V41" s="2" t="s">
        <v>85</v>
      </c>
      <c r="X41" s="1"/>
    </row>
    <row r="42" spans="2:24" x14ac:dyDescent="0.3">
      <c r="B42" s="5" t="s">
        <v>202</v>
      </c>
      <c r="C42" s="31" t="s">
        <v>166</v>
      </c>
      <c r="D42" s="31" t="s">
        <v>155</v>
      </c>
      <c r="F42" s="5"/>
      <c r="G42" s="168"/>
      <c r="H42" s="5" t="s">
        <v>185</v>
      </c>
      <c r="I42" s="2" t="s">
        <v>203</v>
      </c>
      <c r="J42" s="2" t="s">
        <v>187</v>
      </c>
      <c r="K42" s="2" t="s">
        <v>78</v>
      </c>
      <c r="P42" s="4" t="s">
        <v>204</v>
      </c>
      <c r="Q42" s="2" t="s">
        <v>78</v>
      </c>
      <c r="R42" s="2" t="s">
        <v>79</v>
      </c>
      <c r="U42" s="14" t="s">
        <v>205</v>
      </c>
      <c r="V42" s="2" t="s">
        <v>150</v>
      </c>
      <c r="X42" s="1"/>
    </row>
    <row r="43" spans="2:24" x14ac:dyDescent="0.3">
      <c r="B43" s="5" t="s">
        <v>206</v>
      </c>
      <c r="C43" s="31" t="s">
        <v>183</v>
      </c>
      <c r="D43" s="31" t="s">
        <v>166</v>
      </c>
      <c r="E43" s="5" t="s">
        <v>207</v>
      </c>
      <c r="F43" s="5" t="s">
        <v>207</v>
      </c>
      <c r="G43" s="168" t="s">
        <v>208</v>
      </c>
      <c r="H43" s="5" t="s">
        <v>169</v>
      </c>
      <c r="I43" s="2" t="s">
        <v>209</v>
      </c>
      <c r="J43" s="2" t="s">
        <v>187</v>
      </c>
      <c r="K43" s="2" t="s">
        <v>78</v>
      </c>
      <c r="U43" s="14" t="s">
        <v>210</v>
      </c>
      <c r="V43" s="2" t="s">
        <v>150</v>
      </c>
      <c r="X43" s="1"/>
    </row>
    <row r="44" spans="2:24" x14ac:dyDescent="0.3">
      <c r="B44" s="5" t="s">
        <v>211</v>
      </c>
      <c r="C44" s="31" t="s">
        <v>183</v>
      </c>
      <c r="D44" s="31" t="s">
        <v>183</v>
      </c>
      <c r="E44" s="5" t="s">
        <v>212</v>
      </c>
      <c r="F44" s="5" t="s">
        <v>207</v>
      </c>
      <c r="G44" s="168"/>
      <c r="H44" s="5" t="s">
        <v>176</v>
      </c>
      <c r="I44" s="2" t="s">
        <v>213</v>
      </c>
      <c r="J44" s="2" t="s">
        <v>178</v>
      </c>
      <c r="K44" s="2" t="s">
        <v>78</v>
      </c>
      <c r="U44" s="14" t="s">
        <v>214</v>
      </c>
      <c r="V44" s="2" t="s">
        <v>85</v>
      </c>
      <c r="X44" s="1"/>
    </row>
    <row r="45" spans="2:24" x14ac:dyDescent="0.3">
      <c r="B45" s="5" t="s">
        <v>215</v>
      </c>
      <c r="C45" s="31" t="s">
        <v>166</v>
      </c>
      <c r="D45" s="5"/>
      <c r="E45" s="5"/>
      <c r="F45" s="5"/>
      <c r="G45" s="168"/>
      <c r="H45" s="5" t="s">
        <v>185</v>
      </c>
      <c r="I45" s="2" t="s">
        <v>216</v>
      </c>
      <c r="J45" s="2" t="s">
        <v>187</v>
      </c>
      <c r="K45" s="2" t="s">
        <v>78</v>
      </c>
      <c r="U45" s="14" t="s">
        <v>217</v>
      </c>
      <c r="V45" s="2" t="s">
        <v>150</v>
      </c>
      <c r="X45" s="1"/>
    </row>
    <row r="46" spans="2:24" x14ac:dyDescent="0.3">
      <c r="B46" s="5" t="s">
        <v>218</v>
      </c>
      <c r="C46" s="31" t="s">
        <v>183</v>
      </c>
      <c r="D46" s="5"/>
      <c r="E46" s="5"/>
      <c r="F46" s="5"/>
      <c r="G46" s="30"/>
      <c r="H46" s="30"/>
      <c r="X46" s="1"/>
    </row>
    <row r="47" spans="2:24" x14ac:dyDescent="0.3">
      <c r="B47" s="5" t="s">
        <v>219</v>
      </c>
      <c r="C47" s="31" t="s">
        <v>183</v>
      </c>
      <c r="D47" s="5"/>
      <c r="E47" s="5"/>
      <c r="F47" s="5"/>
      <c r="G47" s="30"/>
      <c r="H47" s="30"/>
      <c r="X47" s="1"/>
    </row>
    <row r="48" spans="2:24" x14ac:dyDescent="0.3">
      <c r="B48" s="5" t="s">
        <v>220</v>
      </c>
      <c r="C48" s="31" t="s">
        <v>183</v>
      </c>
      <c r="D48" s="5"/>
      <c r="E48" s="5"/>
      <c r="F48" s="5"/>
      <c r="G48" s="30"/>
      <c r="H48" s="30"/>
    </row>
    <row r="49" spans="2:8" x14ac:dyDescent="0.3">
      <c r="B49" s="5" t="s">
        <v>221</v>
      </c>
      <c r="C49" s="31" t="s">
        <v>183</v>
      </c>
      <c r="D49" s="5"/>
      <c r="E49" s="5"/>
      <c r="F49" s="5"/>
      <c r="G49" s="30"/>
      <c r="H49" s="30"/>
    </row>
    <row r="50" spans="2:8" x14ac:dyDescent="0.3">
      <c r="B50" s="5" t="s">
        <v>222</v>
      </c>
      <c r="C50" s="31" t="s">
        <v>183</v>
      </c>
      <c r="D50" s="5"/>
      <c r="E50" s="5"/>
      <c r="F50" s="5"/>
      <c r="G50" s="30"/>
      <c r="H50" s="30"/>
    </row>
  </sheetData>
  <mergeCells count="15">
    <mergeCell ref="G40:G42"/>
    <mergeCell ref="G43:G45"/>
    <mergeCell ref="G35:K35"/>
    <mergeCell ref="O35:S35"/>
    <mergeCell ref="Q36:S36"/>
    <mergeCell ref="G37:G39"/>
    <mergeCell ref="Q37:S37"/>
    <mergeCell ref="Q38:S38"/>
    <mergeCell ref="Q39:S39"/>
    <mergeCell ref="L30:O30"/>
    <mergeCell ref="A14:B14"/>
    <mergeCell ref="C14:D14"/>
    <mergeCell ref="G27:I27"/>
    <mergeCell ref="L28:O28"/>
    <mergeCell ref="L29:O29"/>
  </mergeCells>
  <conditionalFormatting sqref="D36">
    <cfRule type="containsText" dxfId="9" priority="9" operator="containsText" text="BAJA">
      <formula>NOT(ISERROR(SEARCH("BAJA",D36)))</formula>
    </cfRule>
    <cfRule type="containsText" dxfId="8" priority="10" operator="containsText" text="BAJA">
      <formula>NOT(ISERROR(SEARCH("BAJA",D36)))</formula>
    </cfRule>
  </conditionalFormatting>
  <conditionalFormatting sqref="D37">
    <cfRule type="containsText" dxfId="7" priority="8" operator="containsText" text="MODERADA">
      <formula>NOT(ISERROR(SEARCH("MODERADA",D37)))</formula>
    </cfRule>
  </conditionalFormatting>
  <conditionalFormatting sqref="D38">
    <cfRule type="containsText" dxfId="6" priority="7" operator="containsText" text="ALTA">
      <formula>NOT(ISERROR(SEARCH("ALTA",D38)))</formula>
    </cfRule>
  </conditionalFormatting>
  <conditionalFormatting sqref="D39">
    <cfRule type="containsText" dxfId="5" priority="6" operator="containsText" text="EXTREMA">
      <formula>NOT(ISERROR(SEARCH("EXTREMA",D39)))</formula>
    </cfRule>
  </conditionalFormatting>
  <conditionalFormatting sqref="D41">
    <cfRule type="containsText" dxfId="4" priority="4" operator="containsText" text="BAJA">
      <formula>NOT(ISERROR(SEARCH("BAJA",D41)))</formula>
    </cfRule>
    <cfRule type="containsText" dxfId="3" priority="5" operator="containsText" text="BAJA">
      <formula>NOT(ISERROR(SEARCH("BAJA",D41)))</formula>
    </cfRule>
  </conditionalFormatting>
  <conditionalFormatting sqref="D42">
    <cfRule type="containsText" dxfId="2" priority="3" operator="containsText" text="MODERADA">
      <formula>NOT(ISERROR(SEARCH("MODERADA",D42)))</formula>
    </cfRule>
  </conditionalFormatting>
  <conditionalFormatting sqref="D43">
    <cfRule type="containsText" dxfId="1" priority="2" operator="containsText" text="ALTA">
      <formula>NOT(ISERROR(SEARCH("ALTA",D43)))</formula>
    </cfRule>
  </conditionalFormatting>
  <conditionalFormatting sqref="D44">
    <cfRule type="containsText" dxfId="0" priority="1" operator="containsText" text="EXTREMA">
      <formula>NOT(ISERROR(SEARCH("EXTREMA",D44)))</formula>
    </cfRule>
  </conditionalFormatting>
  <dataValidations count="1">
    <dataValidation type="list" allowBlank="1" showInputMessage="1" showErrorMessage="1" sqref="F7:F25" xr:uid="{1A2E03E5-9053-40A0-AE12-3FC6CB701DCB}">
      <formula1>$G$28:$G$29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Mapa de riesgos corrupción</vt:lpstr>
      <vt:lpstr>Parametrización AC</vt:lpstr>
      <vt:lpstr>Parametrización Contratación</vt:lpstr>
      <vt:lpstr>Parametrización THO</vt:lpstr>
      <vt:lpstr>'Mapa de riesgos corrupción'!Área_de_impresión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 VELANDIA FAJARDO</dc:creator>
  <cp:lastModifiedBy>Dolly Johanna</cp:lastModifiedBy>
  <dcterms:created xsi:type="dcterms:W3CDTF">2023-12-20T15:46:28Z</dcterms:created>
  <dcterms:modified xsi:type="dcterms:W3CDTF">2026-01-30T21:41:26Z</dcterms:modified>
</cp:coreProperties>
</file>