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2025_OAP\RIESGOS 2025\RIESGOS DE CORRUPCIÓN 2025\"/>
    </mc:Choice>
  </mc:AlternateContent>
  <xr:revisionPtr revIDLastSave="0" documentId="13_ncr:1_{44B8D60C-8B8C-4E69-AECA-A00AE11678C1}" xr6:coauthVersionLast="47" xr6:coauthVersionMax="47" xr10:uidLastSave="{00000000-0000-0000-0000-000000000000}"/>
  <bookViews>
    <workbookView xWindow="-108" yWindow="-108" windowWidth="23256" windowHeight="12456" tabRatio="597" xr2:uid="{BDAAC51D-F512-4D46-8279-DF71B43368CB}"/>
  </bookViews>
  <sheets>
    <sheet name="Mapa de riesgos corrupción" sheetId="1" r:id="rId1"/>
    <sheet name="Parametrización AC" sheetId="2" state="hidden" r:id="rId2"/>
    <sheet name="Parametrización Contratación" sheetId="3" state="hidden" r:id="rId3"/>
    <sheet name="Parametrización THO" sheetId="4"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'Parametrización AC'!$A$6:$G$30</definedName>
    <definedName name="_xlnm.Print_Area" localSheetId="0">'Mapa de riesgos corrupción'!$A$1:$BD$22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1" i="1" l="1"/>
  <c r="AG41" i="1" s="1"/>
  <c r="AF40" i="1"/>
  <c r="AG40" i="1" s="1"/>
  <c r="AN39" i="1"/>
  <c r="AF39" i="1"/>
  <c r="AG39" i="1" s="1"/>
  <c r="AI39" i="1" s="1"/>
  <c r="AJ39" i="1" s="1"/>
  <c r="AL39" i="1" l="1"/>
  <c r="AK39" i="1"/>
  <c r="AF37" i="1" l="1"/>
  <c r="AG37" i="1" s="1"/>
  <c r="AI37" i="1" s="1"/>
  <c r="AN36" i="1"/>
  <c r="AO36" i="1" s="1"/>
  <c r="AF36" i="1"/>
  <c r="AG36" i="1" s="1"/>
  <c r="AI36" i="1" s="1"/>
  <c r="T36" i="1"/>
  <c r="AF35" i="1"/>
  <c r="AG35" i="1" s="1"/>
  <c r="AI35" i="1" s="1"/>
  <c r="AF34" i="1"/>
  <c r="AG34" i="1" s="1"/>
  <c r="AI34" i="1" s="1"/>
  <c r="AN33" i="1"/>
  <c r="AO33" i="1" s="1"/>
  <c r="AF33" i="1"/>
  <c r="AG33" i="1" s="1"/>
  <c r="AI33" i="1" s="1"/>
  <c r="T33" i="1"/>
  <c r="AJ36" i="1" l="1"/>
  <c r="AJ33" i="1"/>
  <c r="AK36" i="1" l="1"/>
  <c r="AL36" i="1"/>
  <c r="AL33" i="1"/>
  <c r="AK33" i="1"/>
  <c r="AF32" i="1" l="1"/>
  <c r="AG32" i="1" s="1"/>
  <c r="AI32" i="1" s="1"/>
  <c r="AF31" i="1"/>
  <c r="AG31" i="1" s="1"/>
  <c r="AI31" i="1" s="1"/>
  <c r="AN30" i="1"/>
  <c r="AF30" i="1"/>
  <c r="AG30" i="1" s="1"/>
  <c r="AI30" i="1" s="1"/>
  <c r="AL30" i="1" l="1"/>
  <c r="AK30" i="1"/>
  <c r="AN28" i="1" l="1"/>
  <c r="AO28" i="1" s="1"/>
  <c r="AF28" i="1"/>
  <c r="AG28" i="1" s="1"/>
  <c r="AI28" i="1" s="1"/>
  <c r="T28" i="1"/>
  <c r="AL28" i="1" l="1"/>
  <c r="AK28" i="1"/>
  <c r="AN27" i="1"/>
  <c r="AO27" i="1" s="1"/>
  <c r="AF27" i="1"/>
  <c r="AG27" i="1" s="1"/>
  <c r="AI27" i="1" s="1"/>
  <c r="T27" i="1"/>
  <c r="AL27" i="1" l="1"/>
  <c r="AK27" i="1"/>
  <c r="AF25" i="1"/>
  <c r="AN24" i="1"/>
  <c r="AF24" i="1"/>
  <c r="AG25" i="1" s="1"/>
  <c r="AI25" i="1" s="1"/>
  <c r="AJ25" i="1" s="1"/>
  <c r="AK25" i="1" s="1"/>
  <c r="AG24" i="1" l="1"/>
  <c r="AI24" i="1" s="1"/>
  <c r="AJ24" i="1" s="1"/>
  <c r="AK24" i="1" s="1"/>
  <c r="AN23" i="1" l="1"/>
  <c r="AO23" i="1" s="1"/>
  <c r="AF23" i="1"/>
  <c r="AG23" i="1" s="1"/>
  <c r="AI23" i="1" s="1"/>
  <c r="AJ23" i="1" s="1"/>
  <c r="T23" i="1"/>
  <c r="AL23" i="1" l="1"/>
  <c r="AK23" i="1"/>
  <c r="AL24" i="1"/>
  <c r="T20" i="1"/>
  <c r="F26" i="4" l="1"/>
  <c r="F26" i="3"/>
  <c r="F26" i="2"/>
  <c r="AN21" i="1"/>
  <c r="AO21" i="1" s="1"/>
  <c r="AN20" i="1"/>
  <c r="AO20" i="1" s="1"/>
  <c r="AN19" i="1"/>
  <c r="AO19" i="1" s="1"/>
  <c r="AN18" i="1"/>
  <c r="AO18" i="1" s="1"/>
  <c r="AN17" i="1"/>
  <c r="AO17" i="1" s="1"/>
  <c r="AN15" i="1"/>
  <c r="AO15" i="1" s="1"/>
  <c r="AN13" i="1"/>
  <c r="AO13" i="1" s="1"/>
  <c r="AF22" i="1"/>
  <c r="AG22" i="1" s="1"/>
  <c r="AI22" i="1" s="1"/>
  <c r="AF21" i="1"/>
  <c r="AG21" i="1" s="1"/>
  <c r="AI21" i="1" s="1"/>
  <c r="AF20" i="1"/>
  <c r="AG20" i="1" s="1"/>
  <c r="AI20" i="1" s="1"/>
  <c r="AJ20" i="1" s="1"/>
  <c r="AF19" i="1"/>
  <c r="AG19" i="1" s="1"/>
  <c r="AI19" i="1" s="1"/>
  <c r="AJ19" i="1" s="1"/>
  <c r="AF18" i="1"/>
  <c r="AG18" i="1" s="1"/>
  <c r="AF17" i="1"/>
  <c r="AG17" i="1" s="1"/>
  <c r="AI17" i="1" s="1"/>
  <c r="AJ17" i="1" s="1"/>
  <c r="AF15" i="1"/>
  <c r="AG15" i="1" s="1"/>
  <c r="AI15" i="1" s="1"/>
  <c r="AJ15" i="1" s="1"/>
  <c r="AF14" i="1"/>
  <c r="AG14" i="1" s="1"/>
  <c r="AI14" i="1" s="1"/>
  <c r="AF13" i="1"/>
  <c r="AG13" i="1" s="1"/>
  <c r="AI13" i="1" s="1"/>
  <c r="T21" i="1"/>
  <c r="T19" i="1"/>
  <c r="T18" i="1"/>
  <c r="T17" i="1"/>
  <c r="T13" i="1"/>
  <c r="T15" i="1"/>
  <c r="AJ21" i="1" l="1"/>
  <c r="AK21" i="1" s="1"/>
  <c r="AI18" i="1"/>
  <c r="AJ18" i="1" s="1"/>
  <c r="AJ13" i="1"/>
  <c r="AK13" i="1" s="1"/>
  <c r="AK19" i="1"/>
  <c r="AL13" i="1" l="1"/>
  <c r="AL21" i="1"/>
  <c r="AL19" i="1"/>
  <c r="AK20" i="1"/>
  <c r="AL20" i="1"/>
  <c r="AL15" i="1"/>
  <c r="AK15" i="1"/>
  <c r="AL17" i="1"/>
  <c r="AK17" i="1"/>
  <c r="AL18" i="1"/>
  <c r="AK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Dolly Johanna V</author>
  </authors>
  <commentList>
    <comment ref="AO15" authorId="0" shapeId="0" xr:uid="{3DEB0181-646A-45D8-9C47-749112937FC4}">
      <text>
        <r>
          <rPr>
            <b/>
            <sz val="9"/>
            <color indexed="81"/>
            <rFont val="Tahoma"/>
            <family val="2"/>
          </rPr>
          <t>Dolly Johanna V:</t>
        </r>
        <r>
          <rPr>
            <sz val="9"/>
            <color indexed="81"/>
            <rFont val="Tahoma"/>
            <family val="2"/>
          </rPr>
          <t xml:space="preserve">
SMART ZONA BAJA</t>
        </r>
      </text>
    </comment>
    <comment ref="B17" authorId="0" shapeId="0" xr:uid="{23FD19DE-388C-4F0A-9FFF-15E2B7400F9F}">
      <text>
        <r>
          <rPr>
            <b/>
            <sz val="9"/>
            <color indexed="81"/>
            <rFont val="Tahoma"/>
            <family val="2"/>
          </rPr>
          <t>Dolly Johanna V:</t>
        </r>
        <r>
          <rPr>
            <sz val="9"/>
            <color indexed="81"/>
            <rFont val="Tahoma"/>
            <family val="2"/>
          </rPr>
          <t xml:space="preserve">
AJUSTAR EN SAMRT. ESTÁ DIFERENTE</t>
        </r>
      </text>
    </comment>
    <comment ref="AO17" authorId="0" shapeId="0" xr:uid="{E82163F3-548E-4E8C-8E33-23DEC245A1D6}">
      <text>
        <r>
          <rPr>
            <b/>
            <sz val="9"/>
            <color indexed="81"/>
            <rFont val="Tahoma"/>
            <family val="2"/>
          </rPr>
          <t>Dolly Johanna V:</t>
        </r>
        <r>
          <rPr>
            <sz val="9"/>
            <color indexed="81"/>
            <rFont val="Tahoma"/>
            <family val="2"/>
          </rPr>
          <t xml:space="preserve">
SMART: EXTREMA</t>
        </r>
      </text>
    </comment>
    <comment ref="AP17" authorId="0" shapeId="0" xr:uid="{FE032395-A111-434E-8387-A3E31584A7CB}">
      <text>
        <r>
          <rPr>
            <b/>
            <sz val="9"/>
            <color indexed="81"/>
            <rFont val="Tahoma"/>
            <family val="2"/>
          </rPr>
          <t>Dolly Johanna V:</t>
        </r>
        <r>
          <rPr>
            <sz val="9"/>
            <color indexed="81"/>
            <rFont val="Tahoma"/>
            <family val="2"/>
          </rPr>
          <t xml:space="preserve">
SMART: Tratamiento prioritario con controles</t>
        </r>
      </text>
    </comment>
    <comment ref="J19" authorId="0" shapeId="0" xr:uid="{26932CEB-7069-4A7F-8692-93A03A285628}">
      <text>
        <r>
          <rPr>
            <b/>
            <sz val="9"/>
            <color indexed="81"/>
            <rFont val="Tahoma"/>
            <family val="2"/>
          </rPr>
          <t>Dolly Johanna V:</t>
        </r>
        <r>
          <rPr>
            <sz val="9"/>
            <color indexed="81"/>
            <rFont val="Tahoma"/>
            <family val="2"/>
          </rPr>
          <t xml:space="preserve">
CAUSAS DIFERENTES EN SMART</t>
        </r>
      </text>
    </comment>
    <comment ref="AW24" authorId="0" shapeId="0" xr:uid="{CA8907D9-86A7-4F36-AA88-7FA14EB0E671}">
      <text>
        <r>
          <rPr>
            <b/>
            <sz val="9"/>
            <color indexed="81"/>
            <rFont val="Tahoma"/>
            <charset val="1"/>
          </rPr>
          <t>Dolly Johanna V:</t>
        </r>
        <r>
          <rPr>
            <sz val="9"/>
            <color indexed="81"/>
            <rFont val="Tahoma"/>
            <charset val="1"/>
          </rPr>
          <t xml:space="preserve">
SMART: RELACIONADA ANYELA. SECRETARIO EJECUTIVO</t>
        </r>
      </text>
    </comment>
    <comment ref="J27" authorId="0" shapeId="0" xr:uid="{8031B0A2-C025-47D7-B722-1D166F2799F9}">
      <text>
        <r>
          <rPr>
            <b/>
            <sz val="9"/>
            <color indexed="81"/>
            <rFont val="Tahoma"/>
            <family val="2"/>
          </rPr>
          <t>Dolly Johanna V:</t>
        </r>
        <r>
          <rPr>
            <sz val="9"/>
            <color indexed="81"/>
            <rFont val="Tahoma"/>
            <family val="2"/>
          </rPr>
          <t xml:space="preserve">
SMART: CAUSA DIFERENTE</t>
        </r>
      </text>
    </comment>
    <comment ref="T39" authorId="0" shapeId="0" xr:uid="{ED8C2A07-1D7D-4079-B98B-FFBB7D5BC729}">
      <text>
        <r>
          <rPr>
            <b/>
            <sz val="9"/>
            <color indexed="81"/>
            <rFont val="Tahoma"/>
            <family val="2"/>
          </rPr>
          <t>Dolly Johanna V:</t>
        </r>
        <r>
          <rPr>
            <sz val="9"/>
            <color indexed="81"/>
            <rFont val="Tahoma"/>
            <family val="2"/>
          </rPr>
          <t xml:space="preserve">
SMART: ALTA</t>
        </r>
      </text>
    </comment>
  </commentList>
</comments>
</file>

<file path=xl/sharedStrings.xml><?xml version="1.0" encoding="utf-8"?>
<sst xmlns="http://schemas.openxmlformats.org/spreadsheetml/2006/main" count="1510" uniqueCount="535">
  <si>
    <t>SECRETARÍA JURÍDICA DISTRITAL</t>
  </si>
  <si>
    <t>PROCESO:</t>
  </si>
  <si>
    <t>PLANEACIÓN Y MEJORA CONTINUA</t>
  </si>
  <si>
    <t>MAPA DE RIESGOS DE CORRUPCIÓN CONSOLIDADO</t>
  </si>
  <si>
    <t>2310100-FT-213</t>
  </si>
  <si>
    <t xml:space="preserve">VERSIÓN: </t>
  </si>
  <si>
    <t>FECHA DEL MONITOREO:</t>
  </si>
  <si>
    <t>Proceso</t>
  </si>
  <si>
    <t>Objetivo</t>
  </si>
  <si>
    <t>ANÁLISIS DEL CONTEXTO DEL PROCESO</t>
  </si>
  <si>
    <t>IDENTIFICACIÓN DEL RIESGO</t>
  </si>
  <si>
    <t>Redacción del riesgo corrupción</t>
  </si>
  <si>
    <t>RIESGO INHERENTE</t>
  </si>
  <si>
    <t>CONTROLES</t>
  </si>
  <si>
    <t>PUNTAJE FINAL</t>
  </si>
  <si>
    <t xml:space="preserve">EVALUACIÓN DE LOS CONTROLES </t>
  </si>
  <si>
    <t>RESULTADO</t>
  </si>
  <si>
    <t>RIESGO RESIDUAL</t>
  </si>
  <si>
    <t xml:space="preserve">Tratamiento del Riesgo </t>
  </si>
  <si>
    <t>Acciones asociadas al control</t>
  </si>
  <si>
    <t>MONITOREO AL CONTROL</t>
  </si>
  <si>
    <t xml:space="preserve">MONITOREO Y REVISIÓN AL RIESGO </t>
  </si>
  <si>
    <t xml:space="preserve">MODIFICACIONES </t>
  </si>
  <si>
    <t>PLAN DE ACCIÓN</t>
  </si>
  <si>
    <t>DEBILIDADES
(Factores negativos Internos)</t>
  </si>
  <si>
    <t>OPORTUNIDADES 
(Factores positivos externos)</t>
  </si>
  <si>
    <t>FORTALEZAS
(Factores positivos Internos)</t>
  </si>
  <si>
    <t>AMENAZAS 
(Factores negativos externos)</t>
  </si>
  <si>
    <t>Actividades clave del proceso</t>
  </si>
  <si>
    <t>Factor de Riesgo</t>
  </si>
  <si>
    <t>Causa Inmediata</t>
  </si>
  <si>
    <t xml:space="preserve">Causa Raiz </t>
  </si>
  <si>
    <t>Riesgo</t>
  </si>
  <si>
    <t>Acción y Omisión</t>
  </si>
  <si>
    <t>Uso del Poder</t>
  </si>
  <si>
    <t>Desviar la Gestión de lo Público</t>
  </si>
  <si>
    <t>Beneficio Particular</t>
  </si>
  <si>
    <t>Consecuencia</t>
  </si>
  <si>
    <t xml:space="preserve">Clasificación del Riesgo </t>
  </si>
  <si>
    <t>Probabilidad</t>
  </si>
  <si>
    <t>Impacto</t>
  </si>
  <si>
    <t>Zona de riesgo</t>
  </si>
  <si>
    <t>TIPO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</si>
  <si>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</si>
  <si>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</si>
  <si>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</si>
  <si>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</si>
  <si>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</si>
  <si>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</si>
  <si>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</si>
  <si>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</si>
  <si>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</si>
  <si>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</si>
  <si>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EVALUACIÓN DISEÑO  DEL CONTROL</t>
  </si>
  <si>
    <t xml:space="preserve">EVALUACIÓN DE LA EJECUCIÓN DEL CONTROL </t>
  </si>
  <si>
    <t>SOLIDES DE CADA CONTROL</t>
  </si>
  <si>
    <t>SOLIDES CONJUNTA DE LOS CONTROLES</t>
  </si>
  <si>
    <t xml:space="preserve">DISMINUYE PROBABILIDAD </t>
  </si>
  <si>
    <t>Acción</t>
  </si>
  <si>
    <t>Unidad de medida</t>
  </si>
  <si>
    <t>Meta</t>
  </si>
  <si>
    <t xml:space="preserve">Indicador </t>
  </si>
  <si>
    <t>Fecha inicio</t>
  </si>
  <si>
    <t>Fecha fin</t>
  </si>
  <si>
    <t xml:space="preserve">Responsable </t>
  </si>
  <si>
    <t>¿EL CONTROL ES EFICAZ?</t>
  </si>
  <si>
    <t>ACTIVIDADES REALIZADAS DURANTE EL PERIODO DE MONITOREO</t>
  </si>
  <si>
    <t>¿SE MATERIALIZÓ EL RIESGO?</t>
  </si>
  <si>
    <t>DESCRIBA CÓMO SE MATERIALIZÓ EL RIESGO / OBSERVACIONES</t>
  </si>
  <si>
    <t>ACCIONES CORRECTIVAS  IMPLEMENTADAS</t>
  </si>
  <si>
    <t>FECHA</t>
  </si>
  <si>
    <t>ASPECTOS QUE CAMBIARON</t>
  </si>
  <si>
    <t>Fraude externo</t>
  </si>
  <si>
    <t>RARA VEZ</t>
  </si>
  <si>
    <t xml:space="preserve">MODERADO </t>
  </si>
  <si>
    <t>PREVENTIVO</t>
  </si>
  <si>
    <t xml:space="preserve">CENTRAL </t>
  </si>
  <si>
    <t>FUERTE</t>
  </si>
  <si>
    <t>CASI SEGURO</t>
  </si>
  <si>
    <t>SI</t>
  </si>
  <si>
    <t>NO</t>
  </si>
  <si>
    <t xml:space="preserve">PUNTO DE ATENCIÓN </t>
  </si>
  <si>
    <t xml:space="preserve">CORRECTIVO </t>
  </si>
  <si>
    <t xml:space="preserve">CENTRAL Y PUNTO DE ATENCIÓN </t>
  </si>
  <si>
    <t xml:space="preserve">Usuarios, productos y prácticas </t>
  </si>
  <si>
    <t>MAYOR</t>
  </si>
  <si>
    <t>MODERADO</t>
  </si>
  <si>
    <t>IMP</t>
  </si>
  <si>
    <t xml:space="preserve">Evitar </t>
  </si>
  <si>
    <t>IMPROBABLE</t>
  </si>
  <si>
    <t xml:space="preserve">Relaciones laborales </t>
  </si>
  <si>
    <t>RAR</t>
  </si>
  <si>
    <t>MOD</t>
  </si>
  <si>
    <t>Daños a activos fijos</t>
  </si>
  <si>
    <t>CAT</t>
  </si>
  <si>
    <t>MAY</t>
  </si>
  <si>
    <t>CAS</t>
  </si>
  <si>
    <t>POS</t>
  </si>
  <si>
    <t xml:space="preserve">DETECTIVO </t>
  </si>
  <si>
    <t>PRO</t>
  </si>
  <si>
    <t xml:space="preserve">FACTOR DE RIESGO </t>
  </si>
  <si>
    <t>CLAISIFICACIÓN DEL RIESGO</t>
  </si>
  <si>
    <t>IMPACTO</t>
  </si>
  <si>
    <t xml:space="preserve">Procesos </t>
  </si>
  <si>
    <t xml:space="preserve">Ejecución y administración de procesos </t>
  </si>
  <si>
    <t>¿Afectar al grupo de funcionarios del proceso?</t>
  </si>
  <si>
    <t>Talento Humano</t>
  </si>
  <si>
    <t>¿Afectar el cumplimiento de metas y objetivos de la dependencia?</t>
  </si>
  <si>
    <t xml:space="preserve">Tecnología </t>
  </si>
  <si>
    <t>Fraude interno</t>
  </si>
  <si>
    <t>¿Afectar el cumplimiento de misión de la Entidad?</t>
  </si>
  <si>
    <t xml:space="preserve">Infraestructura </t>
  </si>
  <si>
    <t xml:space="preserve">Fallas tecnológicas </t>
  </si>
  <si>
    <t>¿Afectar el cumplimiento de la misión del sector al que pertenece la Entidad?</t>
  </si>
  <si>
    <t>Evento externo</t>
  </si>
  <si>
    <t>¿Generar pérdida de confianza de la Entidad, afectando su reputación?</t>
  </si>
  <si>
    <t>¿Generar pérdida de recursos económicos?</t>
  </si>
  <si>
    <t>¿Afectar la generación de los productos o la prestación de servicios?</t>
  </si>
  <si>
    <t xml:space="preserve">PROBABILIDAD </t>
  </si>
  <si>
    <t>¿Dar lugar al detrimento de calidad de vida de la comunidad por la pérdida del bien o servicios o los recursos públicos?</t>
  </si>
  <si>
    <t xml:space="preserve">TIPO DE CONTROL </t>
  </si>
  <si>
    <t>¿Generar pérdida de información de la Entidad?</t>
  </si>
  <si>
    <t>¿Generar intervención de los órganos de control, de la
Fiscalía, u otro ente?</t>
  </si>
  <si>
    <t>POSIBLE</t>
  </si>
  <si>
    <t>CATASTROFICO</t>
  </si>
  <si>
    <t>¿Dar lugar a procesos sancionatorios?</t>
  </si>
  <si>
    <t>PROBABLE</t>
  </si>
  <si>
    <t>¿Dar lugar a procesos disciplinarios?</t>
  </si>
  <si>
    <t>¿Dar lugar a procesos fiscales?</t>
  </si>
  <si>
    <t>¿Dar lugar a procesos penales?</t>
  </si>
  <si>
    <t xml:space="preserve">TIPO DE IMPACTO </t>
  </si>
  <si>
    <t>¿Generar pérdida de credibilidad del sector?</t>
  </si>
  <si>
    <t xml:space="preserve">NIVEL DE APLICACIÓN </t>
  </si>
  <si>
    <t xml:space="preserve">TRATAMIENTO DEL RIESGO </t>
  </si>
  <si>
    <t>CONFIDENCIALIDAD EN LA INFORMACIÓN</t>
  </si>
  <si>
    <t>¿Ocasionar lesiones físicas o pérdida de vidas humanas?</t>
  </si>
  <si>
    <t xml:space="preserve">Aceptar </t>
  </si>
  <si>
    <t>CREDIBILIDAD O IMAGEN</t>
  </si>
  <si>
    <t>¿Afectar la imagen regional?</t>
  </si>
  <si>
    <t>LEGAL</t>
  </si>
  <si>
    <t>¿Afectar la imagen nacional?</t>
  </si>
  <si>
    <t>OPERATIVO</t>
  </si>
  <si>
    <t>¿Generar daño ambiental?</t>
  </si>
  <si>
    <t>RESPUSTAS AFIRMATIVAS</t>
  </si>
  <si>
    <t>CONTROLES ("Y" hasta "AE")</t>
  </si>
  <si>
    <t>De 1 a 5</t>
  </si>
  <si>
    <t>(Siempre se ejecuta )</t>
  </si>
  <si>
    <t>De 6 a 11</t>
  </si>
  <si>
    <t>MODER</t>
  </si>
  <si>
    <t>(Algunas veces se ejecuta)</t>
  </si>
  <si>
    <t>De 12 a 19</t>
  </si>
  <si>
    <t>DEBIL</t>
  </si>
  <si>
    <t>(Nunca de ejecuta)</t>
  </si>
  <si>
    <t>SOLIDEZ INDIVIDUAL DE LOS CONTROLES</t>
  </si>
  <si>
    <t>SOLIDEZ CONJUNTA DE LOS CONTROLES</t>
  </si>
  <si>
    <t>RARMOD</t>
  </si>
  <si>
    <t>MODERADA</t>
  </si>
  <si>
    <t>BAJA</t>
  </si>
  <si>
    <t>POLITICA 1</t>
  </si>
  <si>
    <t>formular plan</t>
  </si>
  <si>
    <t>Peso del diseño individual del control</t>
  </si>
  <si>
    <t>El control se ejecuta de manera consistente por los responsables. EJECUCIÓN</t>
  </si>
  <si>
    <t>Solidez individual de cada control Fuerte: 100 Moderado: 50 Débil: 0</t>
  </si>
  <si>
    <t>Resultado</t>
  </si>
  <si>
    <t>Aplica plan de acción para fortalecer el control SI/NO</t>
  </si>
  <si>
    <t>Calificación</t>
  </si>
  <si>
    <t>RARMAY</t>
  </si>
  <si>
    <t>ALTA</t>
  </si>
  <si>
    <t>POLITICA 2</t>
  </si>
  <si>
    <t>FUERTE Calificación entre 96 y 100</t>
  </si>
  <si>
    <t>Fuerte (Siempre se ejecuta)</t>
  </si>
  <si>
    <t xml:space="preserve">Fuerte + Fuerte </t>
  </si>
  <si>
    <t>Fuerte</t>
  </si>
  <si>
    <t>El promedio de la solidez individual de cada control al sumarlos y ponderarlos es igual a 100.</t>
  </si>
  <si>
    <t>FUERTEFUERTE</t>
  </si>
  <si>
    <t>RARCAT</t>
  </si>
  <si>
    <t>POLITICA 3</t>
  </si>
  <si>
    <t>Moderado (algunas veces)</t>
  </si>
  <si>
    <t>Fuerte + Moderado</t>
  </si>
  <si>
    <t>Moderado</t>
  </si>
  <si>
    <t xml:space="preserve">50 - 99 </t>
  </si>
  <si>
    <t>El promedio de la solidez individual de cada control al sumarlos y ponderarlos la calificación esta entre 50 y 99.</t>
  </si>
  <si>
    <t>FUERTEMODERADO</t>
  </si>
  <si>
    <t>IMPMOD</t>
  </si>
  <si>
    <t>EXTREMA</t>
  </si>
  <si>
    <t>POLITICA 4</t>
  </si>
  <si>
    <t>Débil (no se ejecuta)</t>
  </si>
  <si>
    <t xml:space="preserve">Fuerte + Débil </t>
  </si>
  <si>
    <t>Débil</t>
  </si>
  <si>
    <t>0-49</t>
  </si>
  <si>
    <t>El promedio de la solidez individual de cada control al sumarlos y ponderarlos la calificación es menor a 50.</t>
  </si>
  <si>
    <t>FUERTEDEBIL</t>
  </si>
  <si>
    <t>IMPMAY</t>
  </si>
  <si>
    <t>TRATAMIENTO</t>
  </si>
  <si>
    <t>NIVELES DE ACEPTACIÓN</t>
  </si>
  <si>
    <t>MODERADO Calificación entre 86 y 95</t>
  </si>
  <si>
    <t>Moderado + Fuerte</t>
  </si>
  <si>
    <t>MODERADOFUERTE</t>
  </si>
  <si>
    <t>IMPCAT</t>
  </si>
  <si>
    <t>COMPARTIR EL RIESGO</t>
  </si>
  <si>
    <t>Moderado + Moderado</t>
  </si>
  <si>
    <t>EFICACIA DE  LOS CONTROLES</t>
  </si>
  <si>
    <t>MODERMODERADO</t>
  </si>
  <si>
    <t>POSMOD</t>
  </si>
  <si>
    <t>Moderado + Débil</t>
  </si>
  <si>
    <t>MATERIALIZACIÓN DEL RIESGO</t>
  </si>
  <si>
    <t>MODERADODEBIL</t>
  </si>
  <si>
    <t>POSMAY</t>
  </si>
  <si>
    <t>REDUCIR EL RIESGO</t>
  </si>
  <si>
    <t>DÉBIL Entre 0 y 85</t>
  </si>
  <si>
    <t>Débil + Fuerte</t>
  </si>
  <si>
    <t>DEBILFUERTE</t>
  </si>
  <si>
    <t>POSCAT</t>
  </si>
  <si>
    <t>EVITAR EL RIESGO</t>
  </si>
  <si>
    <t>Débil + Moderado</t>
  </si>
  <si>
    <t>DEBILMODERADO</t>
  </si>
  <si>
    <t>PROMOD</t>
  </si>
  <si>
    <t>Débil + Débil</t>
  </si>
  <si>
    <t>DEBILDEBIL</t>
  </si>
  <si>
    <t>PROMAY</t>
  </si>
  <si>
    <t>PROCAT</t>
  </si>
  <si>
    <t>CASMOD</t>
  </si>
  <si>
    <t>CASMAY</t>
  </si>
  <si>
    <t>CASCAT</t>
  </si>
  <si>
    <t>Compartir</t>
  </si>
  <si>
    <t>Reducir</t>
  </si>
  <si>
    <t xml:space="preserve">VERSIÓN DEL MAPA: </t>
  </si>
  <si>
    <t>FECHA DE LA VERSIÓN DEL MAPA:</t>
  </si>
  <si>
    <t>ATENCIÓN A LA CIUDADANIA</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</si>
  <si>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</si>
  <si>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</si>
  <si>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Se cuenta con normas y manuales expedidos por la Secretaría General y adoptados por la Entidad que dan lineamientos sobre el manejo del Sistema Distrital para la Gestión de Peticiones Ciudadanas - Bogotá te Escucha.                                                                                                          Se cuenta con capacitacion dictada por la Secretaria General sobre el manejo del  Sistema Distrital para la Gestión de Peticiones Ciudadanas - Bogotá te Escucha.         </t>
  </si>
  <si>
    <t xml:space="preserve">Ataques informáticos contra la infraestructura tecnológica que permita el acceso a la información de los peticionarios registrados el Sistema Distrital para la Gestión de Peticiones Ciudadanas - Bogotá te Escucha </t>
  </si>
  <si>
    <t xml:space="preserve">El funcionario técnico operativo,  lleva el control de la asignación de usuarios (funcionarios y contratistas) que tienen acceso al Sistema Distrital para la Gestión de Peticiones Ciudadanas - Bogotá te Escucha </t>
  </si>
  <si>
    <t>Gestionar y hacer seguimiento a las PQRS presentadas por la ciudadanía que sean competencia de la Secretaría Jurídica Distrital y trasladar efectivamente las peticiones que no  sean de competencia de la entidad.</t>
  </si>
  <si>
    <t>N.A.</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</si>
  <si>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</si>
  <si>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Posibilidad de afectación reputacional  por suministrar los datos personales de los ciudadanos registrados en el Sistema Distrital para la Gestión de Peticiones Ciudadanas - Bogotá te Escucha para favorecimiento propio
 o cambio de dádivas, comisiones u otro beneficio por parte de terceros </t>
  </si>
  <si>
    <t>X</t>
  </si>
  <si>
    <t>Afectación reputacional: 
Pérdida de la credibilidad institucional Demandas</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</si>
  <si>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pondra en conocimento de la Dirección Distrital de Asuntos Disciplinarios para la de su competencia</t>
  </si>
  <si>
    <t>Sensibilizar semestralmente a los funcionarios y contratistas que tengan acceso al Sistema Distrital para la Gestión de Peticiones Ciudadanas Bogotá te Escucha, sobre la Política de Tratamiento de Datos Personales.
Ejecutar en: junio y noviembre.</t>
  </si>
  <si>
    <t>Sensibilización</t>
  </si>
  <si>
    <t>(Número de sensibilizaciones realizadas / Número de sensibilizaciones programadas)* 100</t>
  </si>
  <si>
    <t>GESTIÓN CONTRACTUAL</t>
  </si>
  <si>
    <t>Gestionar procesos de contratación para la adquisición de bienes y servicios en el marco operacional de la Secretaría Jurídica Distrital.</t>
  </si>
  <si>
    <t>Existencia de leyes que respaldan y promueven los programas de transparencia y ética empresarial.
Existencia de directrices para la implementación del Sistema de Administración de Riesgos de Lavado de Activos y Financiación del Terrorismo -SARLAFT en las entidades distritales
Formación sobre el SARLAFT - Medidas y herramientas para la prevención del riesgo de lavados de activos y financiación del terrorismo”
Apoyo de la Secretaría General en la Implementación del SARLAFT en el Distrito.
Optimización de Procesos Precontractuales: Considerando los hallazgos relacionados con la contratación y la falta de conformidad en los documentos de personal, una oportunidad clave de mejora radica en la revisión y optimización de los procesos precontractuales.
Implementación del SARLAFT para la Gestión Contractual: Puede ser una valiosa oportunidad integrar de manera efectiva el SARLAFT con los procesos contractuales. Esto implica identificar y evaluar los riesgos asociados con la contratación, especialmente teniendo en cuenta los hallazgos de contratación irregular.
Oportunidades de mejora en la eficiencia y transparencia de los procesos.</t>
  </si>
  <si>
    <t>Compromiso de la alta dirección con el diseño, implementación y mantenimiento del SARLAFT.
La entidad ha llevado a cabo evaluaciones e informes para monitorear y mejorar sus sistemas de control interno, garantizando transparencia y responsabilidad.
La entidad ha demostrado una gestión efectiva de riesgos mediante la identificación, análisis y evaluación de riesgos, así como la actualización de políticas relevantes.
La entidad ha demostrado un firme compromiso con la rendición de cuentas y la transparencia mediante la implementación de un proceso integral de rendición de cuentas que incluye normas, procedimientos, metodologías, estructuras y prácticas para proporcionar información sobre los planes, programas, proyectos, logros y temas de interés público institucionales.
La entidad ha participado activamente en la lucha contra la corrupción mediante la adopción de los principios de buena gobernanza, democracia participativa y transparencia en la gestión administrativa.
Existe normativa relacionada con la elaboración y presentación de los programas de transparencia y ética empresarial de las Entidades Sin Ánimo de Lucro. (Circulares 058 de 2022 y 013 de 2023 Secretaría Jurídica Distrital)</t>
  </si>
  <si>
    <t>Presiones externas para actuar de manera deshonesta o favorecer intereses particulares.
Posibles cambios en el marco legal que puedan debilitar los controles o fomentar conductas inapropiadas.
Resistencia al cambio y falta de compromiso con la mejora continua.
Riesgo de conflictos de interés y favoritismo en decisiones.
Riesgo de reducción de presupuesto y recursos para el mantenimiento del SARLAFT.
La sofisticación en los procedimientos de LA/FT que dificultan la detección de dichas actividades.</t>
  </si>
  <si>
    <t xml:space="preserve">Procesos de Contratación </t>
  </si>
  <si>
    <t>Limitaciones de recursos humanos y financieros para implementar controles adecuados.
Contratación Irregular: Varios hallazgos administrativos con incidencia fiscal y presunta incidencia disciplinaria.
Falta de señales de alerta para facilitar el reconocimiento de una posible operación de LA/FT</t>
  </si>
  <si>
    <t xml:space="preserve">Presiones externas o influencias indebidas
Falta de señales de alerta para facilitar el reconocimiento de una posible operación de LA/FT </t>
  </si>
  <si>
    <t>Existen posibles influencias externas o presiones que pueden forzar o persuadir a la entidad para seleccionar a un oferente corrupto.
La entidad no dispone de mecanismos claros o señales de alerta que permitan a su personal reconocer de manera efectiva las operaciones de lavado de activos o financiación del terrorismo durante los procesos de selección.</t>
  </si>
  <si>
    <t>Posibilidad de suscribir contratos, en la modalidad de contratación directa o adjudicar un proceso de selección, tales como licitación pública, selección abreviada, concurso de méritos o mínima cuantía a un oferente que se encuentre inmerso en LA/FT.</t>
  </si>
  <si>
    <t>x</t>
  </si>
  <si>
    <t>Corrupción en los procesos de selección: La principal consecuencia es que la entidad puede involucrarse en prácticas corruptas al seleccionar a un oferente con antecedentes de corrupción.
Daño a la reputación y credibilidad de la entidad: La participación en procesos de selección corruptos puede dañar la reputación de la entidad y minar la confianza del público y los stakeholders.
Riesgo legal y normativo: La entidad podría enfrentar consecuencias legales, si se descubre que ha seleccionado a un oferente corrupto.
Incumplimiento de objetivos institucionales: La corrupción en la selección de oferentes puede desviar los recursos y esfuerzos de la entidad lejos de sus objetivos institucionales.</t>
  </si>
  <si>
    <t xml:space="preserve"> Lavado de Activos, Financiación del Terrorismo y Financiación de la Proliferación de Armas de Destrucción Masiva</t>
  </si>
  <si>
    <t>Profesional</t>
  </si>
  <si>
    <t>Actualizar el formato 2311600-FT-422 "Compromiso de transparencia y anticorrupción"</t>
  </si>
  <si>
    <t>Formato actualizado</t>
  </si>
  <si>
    <t>Formato actualizado en el Smart</t>
  </si>
  <si>
    <t>Sensibilizar a las enlaces contractuales sobre el uso del formato 2311600-FT-422 "Compromiso de transparencia y anticorrupción"</t>
  </si>
  <si>
    <t>Sensibilizaciones realizadas</t>
  </si>
  <si>
    <t>TALENTO HUMANO</t>
  </si>
  <si>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</si>
  <si>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</si>
  <si>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*Cumplimiento de las metas establecidad en los Planes POA, PTEP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</si>
  <si>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*Pandemia
*Cambios de Gobierno
*Disminución de los recursos para el fucionamiento de la entidad</t>
  </si>
  <si>
    <t>*Diseñar las actividades relacionadas con la vinculación de servidores a la SJD. 
*Programación de la nómina. 
*Administración de personal 
*Realizar seguimiento a la Declaración de conflicto de intereses, Impedimentos y Recusaciones
*Realizar seguimiento al trámite interno de conflicto de intereses
*Atención de las solicitudes que
afecten o no la nómina
*Elaborar nómina
Atención solicitudes de
certificaciones y
de salarios</t>
  </si>
  <si>
    <t xml:space="preserve">Talento Humano
Procesos </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</si>
  <si>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</si>
  <si>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</si>
  <si>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</si>
  <si>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1. Pérdida de la imagen institucional.
2. Demandas contra el Estado.
3. Pérdida de confianza en lo público.
4. Investigaciones penales, disciplinarias y fiscales.
5. Detrimento patrimonial.</t>
  </si>
  <si>
    <t xml:space="preserve">Realizar charla sobre conflicto de interés e informar sobre la declaración que los funcionarios deben efectuar anualmente. 
Periodo de Ejecución: Mayo-Octubre </t>
  </si>
  <si>
    <t>Soportes de charlas realizadas</t>
  </si>
  <si>
    <t>(Número de charlas realizadas /Número de charlas programadas)*100</t>
  </si>
  <si>
    <t>Programar, gestionar, ejecutar y registrar los recursos financieros y los movimientos contables, para atender las obligaciones contraídas por la Secretaría Jurídica Distrital.</t>
  </si>
  <si>
    <t>GESTIÓN FINANCIERA</t>
  </si>
  <si>
    <t>Manipulación del sistema de una persona diferente al usuario autorizado, que por acción u omisión se vulneren las claves del sistema BOGDATA.</t>
  </si>
  <si>
    <t>Monitoreo del aplicativo BOGDATA</t>
  </si>
  <si>
    <t>Personal responsable e idoneo.
Validación del sistema al momento de crear la clave.</t>
  </si>
  <si>
    <t>Acceso indebido y no autorizado al sistema de información</t>
  </si>
  <si>
    <t>Registro de información en el sistema BOGDATA.</t>
  </si>
  <si>
    <t>Talento Humano: 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</si>
  <si>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por acción u omisión se vulneren las claves de ingreso al sistema BOGDATA y se manipule la información del aplicativo por parte de los servidores o colaboradores del proceso para beneficio propio o de terceros.</t>
  </si>
  <si>
    <t xml:space="preserve"> Detrimento del presupuesto.
Sanciones legales, penales y disciplinarias.</t>
  </si>
  <si>
    <t>Socialización</t>
  </si>
  <si>
    <t>(Número de socializaciones efectuadas/Número de socializaciones programadas)*100</t>
  </si>
  <si>
    <t>Dirigir, coordinar y controlar al interior de la Secretaría, la ejecución de los programas y actividades relacionadas con los asuntos de carácter administrativo de conformidad con las disposiciones vigentes.</t>
  </si>
  <si>
    <t>Realizar la gestión integral del talento humano administrando y
coordinando las actividades relacionadas con la vinculación, permanencia y desvinculación de las y los servidores, contribuyendo al bienestar personal, la potencialización de sus capacidades y generando motivación y compromiso institucional a fin de optimizar la prestación de los servicios y aportar en el cumplimiento de los objetivos institucionales</t>
  </si>
  <si>
    <t xml:space="preserve">GESTIÓN ADMINISTRATIVA </t>
  </si>
  <si>
    <t>*  Se cuenta con documnetos aplicables como el Manual para el manejo de cajas menores.
* Partipacion en las capacitaciones por parte de la Secretaria de Hacienda Distrital.</t>
  </si>
  <si>
    <t>* Personal idóneo y comprometido
* Procedimiento actualizado para el manejo de la caja menor.
* Presupuesto asignado para la ejecucion de la caja menor.
* Los recursos de la caja menor estan cubiertos  con poliza de seguros.</t>
  </si>
  <si>
    <t xml:space="preserve">
* Cambio de normativad en el manejo y ejecucion de los recursos de la caja menor por parte de la Secretaria de Hacienda Distrital.</t>
  </si>
  <si>
    <t xml:space="preserve">Elaboración de la Resolución de constitución de la Caja Menor.
Ejecución de recursos de Caja Menor. </t>
  </si>
  <si>
    <t>1. Procesos
2. Talento Humano</t>
  </si>
  <si>
    <t>* Manipulación de la caja menor por personal no autorizado.
* Falta de integridad del funcionario encargado del manejo de la caja menor.
* Intereses personales.</t>
  </si>
  <si>
    <t>Efectuar compras y/o gastos con cargo a recursos de caja menor que no estén autorizados en la normatividad.
* Falsedad en los documentos aportados para la legalizacion del gasto.
* Presiones o exigencias irregulares por parte de terceros.</t>
  </si>
  <si>
    <t>Posibilidad de que por acción u omisión, se desvien recursos de la caja menor, para  beneficio propio o de terceros.</t>
  </si>
  <si>
    <t>Enriquecimiento ilícito de contratistas y/o servidores púbicos.
Pérdida de confianza y credibilidad.
Investigaciones disciplinarias y administrativas
Sanciones penales y fiscales</t>
  </si>
  <si>
    <t>Evidencia de las Sensibilizaciones</t>
  </si>
  <si>
    <t>(Número de sensibilizaciones efectuadas / Número de sensibilizaciones programadas) * 100</t>
  </si>
  <si>
    <t>Registro de Ingreso y salida de las bodegas de bienes de consumo y devolutivo</t>
  </si>
  <si>
    <t>(Número de registros  efectuados / Número de registros programadas) * 100</t>
  </si>
  <si>
    <t xml:space="preserve">* Falta la sistematizacion de la caja menor.
* Rotación de personal.
* Desconocimineto de las actividades del proceso y de la normatividad aplicable.
</t>
  </si>
  <si>
    <t>* Personal idóneo y comprometido
* Procedimiento actualizado para el manejo de la caja menor.
* Presupuesto asignado para la ejecucion de la caja menor.
* Los recursos de la caja menor estan cubiertos  con poliza de seguros.
*Sistema de información para el control del Inventario</t>
  </si>
  <si>
    <t>* Falta la sistematizacion de la caja menor.
* Rotación de personal.
* Desconocimineto de las actividades del proceso y de la normatividad aplicable.
*Falta de sistemas de seguridad apropiados para la custodia de la bodega</t>
  </si>
  <si>
    <t>*  Se cuenta con documentos aplicables como el Manual para el manejo de cajas menores.
* Partipacion en las capacitaciones por parte de la Secretaria de Hacienda Distrital.
*Servicio de seguridad brindado por la Secretaría General</t>
  </si>
  <si>
    <t xml:space="preserve">
* Cambio de normativad en el manejo y ejecucion de los recursos de la caja menor por parte de la Secretaria de Hacienda Distrital.
*afectación de als bodegas por desastres naturales</t>
  </si>
  <si>
    <t xml:space="preserve">Movimientos de Inventario
</t>
  </si>
  <si>
    <t>Posibilidad de afectación económica y/o reputacional por extravío y/o pérdida de los bienes devolutivos y de consumo que se encuentran en custodia de la DGC ubicados en bodega para el favorecimiento propio o de terceros.</t>
  </si>
  <si>
    <t>*Extravio y/o Perdida de bienes devolutivos en bodega
* Falsedad en los documentos aportados para el movimiento de bienes devolutivos y en bodega
* Presiones o exigencias irregulares por parte de terceros.</t>
  </si>
  <si>
    <t>Coordinar el proceso de gestión documental, desde la creación o recepción de los documentos hasta su disposición final, sin importar el soporte de producción, al interior de la Secretaría Jurídica Distrital.</t>
  </si>
  <si>
    <t xml:space="preserve">No se dispone de servicio de vigilancia privada en las instalaciones del Archivo Central de la SJD en el horario comprendido entre las 6:00 p.m. y las 6:00 a.m. de lunes a viernes y durante las 24 horas de los días sábados, domingos y festivos. </t>
  </si>
  <si>
    <t xml:space="preserve">Durante el tiempo en que no se dispone del servicio de vigilancia privada no se permite el ingreso al Archivo Central de la SJD. </t>
  </si>
  <si>
    <t>Se dispone de cámaras de seguridad en el Archivo Central de la SJD durante las 24 horas los 7 días de la semana.</t>
  </si>
  <si>
    <t xml:space="preserve">Presión para la entrega de documentos de archivos sin el cumplimiento de los procedimientos establecidos. </t>
  </si>
  <si>
    <t xml:space="preserve">Crear, generar, tramitar, organizar y
administrar la documentación producto
de las actividades de la SJD, de
acuerdo a la TRD y demás
instrumentos archivísticos. </t>
  </si>
  <si>
    <t xml:space="preserve">Deterioro, extravío y/o pérdida de la documentación que se encuentra en soportes físicos y digitales. </t>
  </si>
  <si>
    <t>Falta de apropiación de los funcionarios y/o colaboradores en
los temas de Gestión Documental.</t>
  </si>
  <si>
    <t>Multas, sanciones o
acciones de Tutela.
Fuga de información.
Aumento índices de
corrupción.
Afectación de imagen
institucional.
Investigaciones administrativas y
disciplinarias 
Perdida de confianza y credibilidad</t>
  </si>
  <si>
    <t>GESTIÓN DOCUMENTAL</t>
  </si>
  <si>
    <t>Difundir piezas comunicacionales sobre los lineamientos establecidos en el procedimiento 2311520-PR-087 Préstamo y Consulta de Expedientes</t>
  </si>
  <si>
    <t>Piezas comunicacionales</t>
  </si>
  <si>
    <t>(Número de piezas difundidas / número de difusiones de piezas programadas) *100</t>
  </si>
  <si>
    <t>INSPECCIÓN VIGILANCIA Y CONTROL ESAL</t>
  </si>
  <si>
    <t>Ejercer la función de inspección, vigilancia y control de las Entidades sin Ánimo de Lucro, con domicilio en la ciudad de Bogotá D.C. sin perjuicio de las competencias asignadas en la materia, en disposiciones especiales, a otras entidades distritales.</t>
  </si>
  <si>
    <t>Alta rotación de personal generando retrasos</t>
  </si>
  <si>
    <t>El sistema SIPEJ es reconocido y lo utilizan varias entidades distritales y algunas de orden nacional.</t>
  </si>
  <si>
    <t>El equipo de trabajo tiene gran profesionalismo y conoce la función.</t>
  </si>
  <si>
    <t>Cambios en normatividad vigente.</t>
  </si>
  <si>
    <t>Revisión del expediente y expedición de los Certificados de inspección, vigilancia y control, especial y/o histórico</t>
  </si>
  <si>
    <t>Talento Humano: Falta de información clara y debilidad en el acceso a las condiciones del trámite.</t>
  </si>
  <si>
    <t>Manejo inadecuado de la información por el no acatamiento de lineamientos, recomendaciones de los colaboradores, presión de terceros.</t>
  </si>
  <si>
    <t>Posibilidad de que por acción u omisión se altere o modifique la información aportada por las ESAL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</si>
  <si>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 fiscales y penales</t>
  </si>
  <si>
    <t>Profesional jurídico, financiero, técnico operativo y Director (a) IVC: Verificación integrada de la información allegada por las ESAL. Método: Verificación RUES y la competencia de la Dirección IVC. Si está acorde con las funciones de la SJD- IVC, se procede a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</si>
  <si>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Numero de seguimientos efectuados Numero de seguimientos reportados * 100</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</si>
  <si>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</si>
  <si>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 xml:space="preserve">1. Ausencia de un equipo multidisciplinario de auditores en la OCI.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</si>
  <si>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</si>
  <si>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Se encuentran formalmente documentados en el Sistema Integrado
de Gestión de la entidad los procedimientos y las actividades que realiza la Oficina,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</si>
  <si>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</si>
  <si>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</si>
  <si>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1. Manipulación indebida de la información en las etapas del proceso de auditoría.
2. Conflicto de intereses no manifestado.
3. Indebida injerencia en la  actividad de auditoria.
4. Vulneración al código de ética y el estatuto de auditoria del auditor.</t>
  </si>
  <si>
    <t>Presiones o motivaciones individuales, sociales o colectivas, que inciten a realizar conductas contrarias al deber ser en la elaboración de los informes de auditoría por parte de los auditores de la OCI.</t>
  </si>
  <si>
    <t>Posibilidad de recibir o solicitar por parte de los servidores y/o contratistas que participan en el proceso auditor, cualquier dadiva o beneficio a nombre propio o de terceros con el fin de omitir la comunicación de hechos irregulares conocidos por la Oficina de Control Interno.</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</si>
  <si>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t>
  </si>
  <si>
    <t xml:space="preserve">Reducir </t>
  </si>
  <si>
    <t>Jornadas de sensibilización</t>
  </si>
  <si>
    <t>(Número de sensibilizaciones realizadas) / (Número de sensibilizaciones programadas) * 100</t>
  </si>
  <si>
    <t>CONTROL INTERNO DISCIPLINARIO</t>
  </si>
  <si>
    <t>Proteger la función pública al interior de la entidad, adelantando las actuaciones disciplinarias relacionadas con sus servidores, determinando así la posible responsabilidad frente a la ocurrencia de faltas disciplinarias.</t>
  </si>
  <si>
    <t xml:space="preserve">* 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t>
  </si>
  <si>
    <t xml:space="preserve">* Experticia y conocimiento de los profesionales que contrata la DDAD para la sustanciación de los procesos disciplinarios. 
* Procedimiento disiciplinario que reglamenta las etapas procesales y determina las actividades necesarias de sustanciación. </t>
  </si>
  <si>
    <t xml:space="preserve">* Debida custodia de los expedientes físicos disciplinarios; * aplicación de la Ley  1952 de 2019 (Código General Disciplinario). * Un sistema de información disciplinaria -SID, que permite el registro y seguimiento de las actuaciones disciplinarias en la entidad.
* Estructura organizacional al interior de la Secretaría Jurídica, que permite dividir los roles dentro de la actuación disciplinaria. </t>
  </si>
  <si>
    <t>* Presiones externas para redireccionar un proceso disciplinario; * falta de colaboración por parte de otras dependencias o entidades en el envío de las pruebas decretadas.
* Emergencias sanitarias que imposibiliten el acceso a los expedientes físicos. 
* Cambios del talento humano sin la transición adecuada en la memoria histórica de los procesos y procedimientos de la entidad.</t>
  </si>
  <si>
    <t>Adelantar el proceso disciplinario, de conformidad con las etapas procesales descritas en la Ley 1952 de 2019 (Modificada por la Ley 2094 de 2021) y las normas que la modifiquen:
- Evaluar la queja y proyectar el auto respectivo.
- Practicar las pruebas y/o diligencias
ordenadas y proyectar el respectivo auto.</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</si>
  <si>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</si>
  <si>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</si>
  <si>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El director Distrital de Asuntos Disciplinarios cada vez que va a aprobar una decision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t>
  </si>
  <si>
    <t>Director (a) Distrital de Asuntos Disciplinarios.</t>
  </si>
  <si>
    <t>Evidencia de sensibilización</t>
  </si>
  <si>
    <t>Número de sensibilizaciones programas 
/número de sensibilizaciones realizadas</t>
  </si>
  <si>
    <t>GESTION NORMATIVA Y CONCEPTUAL</t>
  </si>
  <si>
    <t>Definir y coordinar la Gestión Jurídica Distrital en materia de actos administrativos y conceptos juridicos, así como la unidad conceptual en el Distrito.</t>
  </si>
  <si>
    <t xml:space="preserve">Rotacion de personal de la dependencia y las consecuentes curvas de aprendizaje </t>
  </si>
  <si>
    <t>Reconocimiento institucional derivado de las buenas practicas, profesionalismo del equipo, calida de sus productos  y la consolidacion de gestion de calidad  en el proceso y en la dependencia.</t>
  </si>
  <si>
    <t xml:space="preserve">Grupos de interes que presionen por  posicionar sus agendas a traves de herramientas normativas que se tramiten en la dependencia. </t>
  </si>
  <si>
    <t xml:space="preserve">Revisión de legalidad de los actos administrativos y proyección de comentarios a los proyectos de acuerdos distritales a cargo de los profesionales.  </t>
  </si>
  <si>
    <t>Talento humano</t>
  </si>
  <si>
    <t xml:space="preserve">Grupos de interes pueden intentar direccionar una revisión de legalidad que favorezca sus intereses, mediente alguna conducta irregular (solictudes de mantener en secreto el tramite, notas de prensa o presion mediatica /redes socilaes, y control político.  </t>
  </si>
  <si>
    <t xml:space="preserve">Investigaciones disciplinarias, fiscales, penales  o procesos en el la jurisdición contenciosa administrativa en los que se demande la legalidad del acto expedido. Materialización de un daño antijuridico. Afectación a la imagen institucional. Desconocimeiento y afectación de derechos de la ciudadanía. </t>
  </si>
  <si>
    <t>Número de socializaciones exitosamente realizadas</t>
  </si>
  <si>
    <t xml:space="preserve">El cambio de administración de la ciudad tiene el potencial para generar oportunidades que permitan seguir implementando mejoras y controles dentro del proceso. La expedicion del Plan Distrital de Desarrollo permite tener un horizonte de sentido hacia donde apunta la gestion jurídica de la ciudad.    </t>
  </si>
  <si>
    <t>GESTIÓN JURÍDICA DISTRITAL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</si>
  <si>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</si>
  <si>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PROCESOS</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</si>
  <si>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</si>
  <si>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Personal nuevo en la elaboración de informes</t>
  </si>
  <si>
    <t>Seguimiento por entes de control y ciudadanía
Lineamientos en presentación de Informes claros</t>
  </si>
  <si>
    <t>Cultura de reporte de información</t>
  </si>
  <si>
    <t>Nueva reglamentación o cambios en la reglamentación actual</t>
  </si>
  <si>
    <t>Elaborar el Plan Operativo
Anual - POA, compuesto
por los Planes de Gestión y
Plan de Acción de la
Entidad.</t>
  </si>
  <si>
    <t>Procesos: Deficiencia en la revisión de la información presentada por las áreas y del informe de gestión y resultados consolidado</t>
  </si>
  <si>
    <t>Posibilidad de recibir cualquier dádiva por parte de los servidores y/o colaboradores del proceso para omitir o alterar información en el proceso de rendición de cuentas (Informes de Gestión, dialogos ciudadanos, audiencia pública) con el fin de ocultar la realidad respecto a los resultados obtenidos con relación a la planeación institucional, las metas y los proyectos de inversión, para beneficio propio o de un tercero.</t>
  </si>
  <si>
    <t>Afectación de la imagen institucional y perdida de confianza de la ciudadania. Investigaciones disciplinarias, fiscales y penales. Inducir en error al usuario o afectar sus intereses.</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</si>
  <si>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</si>
  <si>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Implementar pieza comunicacional orientada a divulgar recomendaciones claves para asegurar la presentación de información veraz y realizar las divulgaciones a través de reunión de gestores y boletín institucional.
Ejecutar en: marzo, junio y septiembre.</t>
  </si>
  <si>
    <t>Divulgaciones efectuadas</t>
  </si>
  <si>
    <t>(Número de divulgaciones efectuadas /Número de divulgaciones programadas)*100</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</si>
  <si>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</si>
  <si>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Realizar memorando electrónico que incluya recomendaciones e indicaciones para el desarrollo del espacio principal de rendición de cuentas</t>
  </si>
  <si>
    <t>Memorandos con recomendaciones o indicaciones</t>
  </si>
  <si>
    <t>Número de memorandos socializados</t>
  </si>
  <si>
    <t>Profesional asignado</t>
  </si>
  <si>
    <t>Profesional Universitario</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</si>
  <si>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</si>
  <si>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</si>
  <si>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Falta de personal
No contar con los desarrollos tecnológicos necesarios para  tener una herramienta acorde a las necesidades de cada una de las entidades. 
Alta rotación de personal al interior de la Entidad.</t>
  </si>
  <si>
    <t xml:space="preserve">Todas las entidades del Distrito se encuentran vinculadas con la obligatoriedad de manejar un único sistema de información que permite la fluides y oportunidad de la información a nivel Distriral </t>
  </si>
  <si>
    <t>Se cuenta con objetivos estratégicos acorde a la misionalidad de la entidad. 
Se cuenta con personal comprometido con el cumplimiento de las metas de la Dirección.
Cambio de administración, nueva planeación estratégica.</t>
  </si>
  <si>
    <t xml:space="preserve">La Alta rotación de personal en  las entidades distritales </t>
  </si>
  <si>
    <t>Administrar, operar y realizar seguimiento a las entidades a través del SIPROJWEB, para garantizar la gestión de la información jurídica con criterios de eficiencia y oportunidad.</t>
  </si>
  <si>
    <t>Falta de compromiso por parte del funcionario público o del contratista encargo de ejercer la representación judicial en cada una de las entidades.
Alta rotación de personal y/o no contar con el personal suficiente para la gestión.</t>
  </si>
  <si>
    <t>Manipulación inadecuada de la información.</t>
  </si>
  <si>
    <t>Perdida de credibilidad a nivel Distrital. Investigaciones fiscales, disciplinarias y penales.
Afectación económica.</t>
  </si>
  <si>
    <t>Responsable: Funcionarios Grupo Siproj Periodicidad: Cada vez que se presente una solicitud de creación y/o activación de usuario Propósito: Revisar el cumplimiento de los lineamientos establecidos en la Resolución 485 de 2023 artículo 36.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</si>
  <si>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Funcionarios Grupo Siproj</t>
  </si>
  <si>
    <t>Realizar seguimientos trimestrales al diligenciamiento de la base de datos con la relación de usuarios creados como nuevos o reactivados dentro del Sistema de información durante el periodo a reportar. Ejecutar en: marzo, junio, septiembre y diciembre.</t>
  </si>
  <si>
    <t>(Número de seguimientos efectuados / Número de seguimientos programados)* 100</t>
  </si>
  <si>
    <t>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t>
  </si>
  <si>
    <t>Técnico Operativo</t>
  </si>
  <si>
    <t>Profesional Especializado</t>
  </si>
  <si>
    <t>Jefe de Oficina</t>
  </si>
  <si>
    <t>Contratista</t>
  </si>
  <si>
    <t>Número de sensiblizaciones realizadas/ Total de Sesibilizaciones programadas</t>
  </si>
  <si>
    <t>Profesional Especializado de Capacitación</t>
  </si>
  <si>
    <t>Profesional especializado</t>
  </si>
  <si>
    <t>Profesional universitario</t>
  </si>
  <si>
    <t xml:space="preserve">	
Contratista</t>
  </si>
  <si>
    <t>Seguimientos efectuados</t>
  </si>
  <si>
    <t>Socialización del Código de Integridad semestral</t>
  </si>
  <si>
    <t>Socializar con el equipo de la Dirección Distrital de Doctrina y Asuntos Normativos el Código de Integridad de la Secretaría Jurídica Distrital</t>
  </si>
  <si>
    <t xml:space="preserve">Profesionales y Director Dirección Distrital de Asuntos Normativos </t>
  </si>
  <si>
    <t>GESTIÓN DE TIC</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</si>
  <si>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</si>
  <si>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 La planta de personal es insuficiente para las acciones administrativas y misionales que requiere desarrollar la Entidad 
- Contar con una infraestructura en estado de obsolescencia.
- El análisis de la información no está con la cobertura necesaria para los usuarios
-Fortalecer las capacidades en la apropiación de aspectos de seguridad y privacidad de la información</t>
  </si>
  <si>
    <t>- La SECRETARÍA JURÍDICA DISTRITAL como entidad pública, implementa de manera sistemática y coordinada, la Estrategia de Gobierno Digital y Seguridad Digital de MinTIC.
- Modernización de los sistemas de información jurídicos con la puesta en marcha de LegalBog.
- Implementación de tecnología de avanzada y gerencia de proyectos</t>
  </si>
  <si>
    <t>- Estar facultado para adoptar nuevas tendencias tecnológicas que generen impacto en el desarrollo del sector Administrativo de Gestión Jurídica del Distrito Capital y del país.
- Administrar, mantener y apropiar Sistemas de Información Jurídicos. Así como darles mantenimiento
- Implementación y transición de IPv6.
Interoperabilidad entre Bogotá Te Escucha y SIGA.</t>
  </si>
  <si>
    <t>Entrega indebida de la información.
Modificación indebida de la información
Abuso de privilegios
Exposición de información confidencial
Obsolescencia tecnológica
Alta rotación de personal</t>
  </si>
  <si>
    <t>Administrar las herramientas, las bases de datos, la plataforma tecnológica de información y comunicaciones de la Secretaría Jurídica Distrital.</t>
  </si>
  <si>
    <t>Posibilidad de accesos no autorizados y/o indebidos a los sistemas de información, por parte de los servidores, colaboradores o contratistas, con el fin de dar uso no apropiado o exponer la información contenida en los sistemas de información para favorecimiento propio o de un tercero.</t>
  </si>
  <si>
    <t>Acceso no autorizado a herramientas tecnologicas de la entidad, lo cual podría generar el uso indebido, pérdida, alteracion y acceso a información de la entidad, con lo cual podria favorecer a un tercero o afectar a la entidad.</t>
  </si>
  <si>
    <t>Asegurar que se cumplan los requisitos para el acceso a los sistemas de información de la entidad, mediante el seguimiento a los perfiles asignados a los usuarios de los servicios de tecnología y a los sistemas de información, identificando las posibles inconsistencias o alertas en el uso indebido de los sistemas.</t>
  </si>
  <si>
    <t>Informes de seguimiento</t>
  </si>
  <si>
    <t>(Número de informes de seguimiento efectuados / Numero de informes de seguimiento Programados)*100</t>
  </si>
  <si>
    <t>Falta de presupuesto que permita a la OTIC adquirir mejores herramientas tecnológicas para fortalecer la gestión de la capacidad y el desempeño de la infraestructura tecnológica</t>
  </si>
  <si>
    <t>La SECRETARÍA JURÍDICA DISTRITAL como entidad pública, implementa de manera sistemática y coordinada, la Estrategia de Gobierno Digital y Seguridad Digital de MinTIC.</t>
  </si>
  <si>
    <t>Personal altamente calificado, rigurosidad técnica y con habilidades de liderazgo.</t>
  </si>
  <si>
    <t xml:space="preserve">Mantenerse actualizado con herramientas tecnológicas que fortalecen la gestión de la capacidad, desempeño y seguridad de la infraestructura tecnológica de la Secretaría Jurídica Distrital. </t>
  </si>
  <si>
    <t>Ausencia de mecanismos de seguridad que facilite el acceso no autorizado y/o indebido a los sistemas de información para el uso no apropiado de la información contenida en los sistemas en favorecimiento propio o de un tercero</t>
  </si>
  <si>
    <t>No inactivación de usuarios y claves luego del retiro de funcionarios o en periodo de vaciones. Uso no autorizado de accesos no asignados o suplantación de identidad</t>
  </si>
  <si>
    <t>EVALUACIÓN INDEPENDIENTE</t>
  </si>
  <si>
    <t xml:space="preserve">
Promover la comunicación institucional en la Secretaría Jurídica Distrital a través de estrategias de divulgación y difusión de información a las partes interesadas (público interno,  externo e  interinstitucional).</t>
  </si>
  <si>
    <t xml:space="preserve">  No existe dependencia de Comunicaciones creada.  Se requiere mayor  articulación y planeación de los  profesionales de la Comunicación (despacho, corporativa y planeación) para el desarrollo y produccion contenidos institucionales. 
Deficiencia  de profesionales (diseño  gráfico),  ante la demanda de  solicitudes y productos comunicacionales a desarrollar.
DeficiencIa en componentes tecnológicos y de software  para el desarrollo de actividades de diseño gráfico y audiovisual.
No se cuenta con presupuesto para ejecutar actividades en comunicación
Falta  de capacitación a periodistas y productores audiovisuales.
No se cuenta con plan de medios para posicionamiento de la imagen.                                                                               Ausencia de Cultura Organzacional relacionada con el tema Comunicacional.  Intranet  poco dinámico e interactivo.</t>
  </si>
  <si>
    <t>Reconocimiento positivo de la entidad  a nivel distrital y/o nacional.
Posicionamiento como ente rector de asuntos jurídicos en el Distrito Capital.                                                                            Aumento de la participación incidente.
Relacionamiento con grupos de interés y partes interesadas.
Relacionamiento con medios de comunicación.
Monitoreo Medios de Comunicación para saber qué se habla y como se habla de la Alcaldía y de la Entidad.                                                          Relacionamiento y articulación con oficinas de comunicación  de entidades distritales para la promoción de campañas en canales internos y externos  (campañas de sinergia distrital). Presencia en Redes Sociales.</t>
  </si>
  <si>
    <t>Se cuenta con Plan de  Comunicaciones
-      Se cuenta con canales  internos  de divulgación    ( Intranet,  correo comunicaciones y Boletín Interno)
Se Gestiona en su totalidad las necesidades de comunicación).
Se cuenta con profesionales calificados en el tema. Difusión de contenidos de calidad para los diferentes públicos de valor. Aprovechamiento de las herramientas digitales para la difusión  de  información. Conocimiento de las actividades propias de cada dependencia.
Se realiza seguimiento constante  a las necesidades y actividades de comunicación. -Se tiene identificado riesgo de gestíon del proceso para evitar su materialización. - Se adopta los lineamientos en divulgación tanto externa como interna, impartidos por la Alta Consejeria en Comunicaciones de la Alcadia Mayor.</t>
  </si>
  <si>
    <t xml:space="preserve">Perdida de reputación al no realizar actividades comunicacionales: información errada, sin veracidad
Uso inadecuado de imagen corporativa.
No tener relacionamiento con medios de comunicación permanente. Medios externos que ataquen a la administración
Chismes y Rumores
No exista un relacionamiento constante y adecuado con grupos de interés y partes interesadas.
No atender solicitudes y peticiones de medios de comunicación
Noticias negativas en medios. Negativa al publicar en canales externos, sobre ciertos temas. Cambios de gobierno. </t>
  </si>
  <si>
    <t>Difundir y divulgar información de interés para los públicos interno y externo. Diseño y ejecución de estrategias de Comunicación.                                         Campañas de Comunicación Interinsitucional.</t>
  </si>
  <si>
    <t xml:space="preserve">No aplica </t>
  </si>
  <si>
    <t>Deficiencia en el  control y seguimiento a cada una de las solicitudes y tipologías de las publicaciones con destino a los grupos de interés.                                                Ausencia de controles previos de la información por parte de las dependencias.</t>
  </si>
  <si>
    <t>Pérdida de imagen Institucional. Investigaciones disciplinarias Grupos de interés desinformados.</t>
  </si>
  <si>
    <t>Divulgaciones</t>
  </si>
  <si>
    <t>(Número de divulgaciones efectuadas /número de divulgaciones programadas) *100</t>
  </si>
  <si>
    <t>GESTIÓN DE LAS COMUNICACIONES</t>
  </si>
  <si>
    <t>Falta de apropiación de la ética en lo
público</t>
  </si>
  <si>
    <t>Existencia de leyes que respaldan y
promueven los programas de
transparencia y ética empresarial.</t>
  </si>
  <si>
    <t>La entidad ha participado activamente en
la lucha contra la corrupción mediante la
adopción de los principios de buena
gobernanza, democracia participativa y
transparencia en la gestión administrativa</t>
  </si>
  <si>
    <t>Presiones externas para actuar de
manera deshonesta o favorecer
intereses particulares</t>
  </si>
  <si>
    <t>Analizar los problemas y necesidades
jurídicas existentes en el Distrito Capital</t>
  </si>
  <si>
    <t>Omitir los procedimientos estipulados en el artículo 16 del Decreto Distrital 474 de 2022</t>
  </si>
  <si>
    <t>Recibir dádivas o aceptar ofrecimientos para realizar análisis de vigencias para la obtención de un beneficio particular y desviar la gestión de lo público</t>
  </si>
  <si>
    <t>Afectación reputacional: en cuanto a que la Secretaría Jurídica Distrital perdería credibilidad ante las entidades distritales y la ciudadanía en general</t>
  </si>
  <si>
    <t>Director/a Distrital de Politica Jurídica.</t>
  </si>
  <si>
    <t>2</t>
  </si>
  <si>
    <t>Realizar seguimiento trimestral al reporte de vigencias normativas.</t>
  </si>
  <si>
    <t>Reporte de vigencias</t>
  </si>
  <si>
    <t>Número de reportes realizados / Número de reportes elaborados* 100</t>
  </si>
  <si>
    <t>Director/a  Distrital de Politica Jurídica.</t>
  </si>
  <si>
    <t>Responsable: Técnico Operativo Periodicidad: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t>
  </si>
  <si>
    <t>1) El técnico operativo asignado al proceso de atención a la Ciudadanía, una vez activado un usuario para ingresar al Sistema Distrital para la Gestión de Peticiones Ciudadanas Bogotá te Escucha hizo entrega al colaborador el Acuerdo de Confidencialidad y no divulgación de información. Una vez recibido el mismo, gestionó ante la DGC el archivo en la historia laboral o el expediente contractual correspondiente.</t>
  </si>
  <si>
    <t>El técnico operativo asignado al proceso de atención a la Ciudadanía, atendió las solicitudes de activación e inactivación de usuarios del Sistema Distrital para la Gestión de Peticiones Ciudadanas. El listado de gestores del sistema de Bogotá te Escucha se encuentra actualizado. El técnico operativo asignado al proceso de atención a la Ciudadanía mediante memorando 320252348 solicitó a los jefes de las dependencias confirmar los datos de los colaboradores designados como gestores de Bogotá te Escucha, una vez consolidada la información se procedió a actualizar el listado.</t>
  </si>
  <si>
    <t>Para los procesos de contratación de la Secretaría Jurídica, solicitar al contratista o proveedor, el formato de compromiso anticorrupción diligenciado (2311600-FT-422). Como evidencia se obtiene el formato 2311600-FT-422 debidamente diligenciado y firmado por el futuro contratista , incluyendo el compromiso anticorrupción. Periodicidad: Cada vez que se adelante un proceso de contratación. no se podrá adelantar el proceso de contratación sin que el futuro contratista allegue el documento debidamente diligenciado</t>
  </si>
  <si>
    <t>Se carga matriz con los contratos suscritos y los link de acceso donde se encuentran publicados los formatos suscritos por el contratista o proveedor, el formato de compromiso anticorrupción diligenciado (2311600FT422</t>
  </si>
  <si>
    <t>El Profesional Especializado del Proceso de Talento Humano, anualmente revisara el diligenicamiento de la declaración de Conflicto de Interés registrada por los funcionarios activos en el aplicativo SIDEAP del DASCD, en caso de identificar un registro afirmativo sobre una causal de conflicto de interés el responsable de la revisión informará al jefe inmediato quien determinará las acciones a realizar de acuerdo al procedimiento establecido, como evidencia el funcionario delegado contará con la matriz de seguimiento de la entrega de la declaración</t>
  </si>
  <si>
    <t>La actividad sera desarrollada durante el periodo comprendido entre el 01 de Junio de 2025 y el 31 de Julio de 2025</t>
  </si>
  <si>
    <t>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t>
  </si>
  <si>
    <t>Socializar a los usuarios los lineamientos yo recomendaciones sobre los aspectos que se deben tener en cuenta para el uso seguro del sistema y manejo de claves que no representen vulnerabilidad. Periodicidad: Ejecutar en junio y diciembre.</t>
  </si>
  <si>
    <t>El profesional encargado de presupuesto solicito la asignación para 3 usuarios del sistema BogData en el primer cuatrimestre del 2025, se adjunta como soporte oficios de solicitud</t>
  </si>
  <si>
    <t>*Manipulación del inventario en la bodegas de consumo y devolutivos * Falta de integridad de los funcionarios que acceden a las bodegas de consumo y devolutivo * Intereses personales.</t>
  </si>
  <si>
    <t xml:space="preserve">	
El profesional asignado del proceso Gestión financiera: Realiza arqueo a la caja menor mediante del cotejo de la información física frente a la información registrada en bancos y en libros. En caso de encontrar alguna observación lo evidencian en el formato de arqueo de la Caja Menor. Se deja como evidencia el arqueo de la caja menor firmado por las partes intervinientes. Esta actividad se realizará una vez por trimestre.</t>
  </si>
  <si>
    <t>El profesional Universitario del proceso de Gestión Administrativa realizará trimestralmente un Inventario general de los bienes ubicados en la Bodega de devolutivos y de consumo buscando verificar la información registrada en el Sistema de información contra el inventario físico, En caso de presentarse alguna novedad de sobrante o faltantes que no se haya podido justificar se notificará al Director de Gestión Corporativa para tomar las medidas pertinentes, como evidencia de la ejecución del control quedará un acta de inventarios.</t>
  </si>
  <si>
    <t>Sensibilizar al servidor autorizado para el manejo operativo de la caja menor, en la normativa aplicable y las consecuencias de no dar cumplimiento a lo previsto en ellas. 
Periodicidad semestral en mayo y noviembre de 2025</t>
  </si>
  <si>
    <t>Realizar inventarios aleatorios mensualmente a bienes y,o elementos de consumo ubicados en las bodegas de devolutivo y de consumo</t>
  </si>
  <si>
    <t>Se realizó el respectivo arqueo de caja menor sin encontrar ningún faltante o sobrante que evidencie desvió de recursos. Como soporte se adjuntan los documentos que respaldan el arqueo de caja menor realizado en el primer cuatrimestre de 2025.</t>
  </si>
  <si>
    <t>Se realizó el inventario con corte al 31 de marzo no se evidencio sobrantes ni faltantes, se adjunta el acta de inventarios con los respectivos soportes.</t>
  </si>
  <si>
    <t>Posibilidad de afectación económica y/o reputacional por deterioro, extravío y/o pérdida de la documentación que se encuentra en soportes físicos y digitales debido a posibles comportamientos no éticos de los servidores para el favorecimiento de terceros.</t>
  </si>
  <si>
    <t>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o memorando de solicitud de devolución de expedientes y Planilla Control Préstamo Documentos.</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</si>
  <si>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auxiliares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Correo electrónico o memorando de solicitud de consulta o préstamo de documentos y Planilla Control Préstamo Documentos.</t>
  </si>
  <si>
    <t>Durante el primer cuatrimestre no fue necesario realizar solicitudes de devolución de expedientes por correo electrónico o memorando, ya que todos los préstamos se realizaron y devolvieron dentro de los plazos establecidos en el procedimiento. Esto se encuentra debidamente evidenciado en las planillas de consulta y préstamo documental que se adjuntan</t>
  </si>
  <si>
    <t>Durante el primer cuatrimestre se llevaron a cabo las gestiones correspondientes para tramitar las solicitudes de consulta o préstamo de documentos recibidas por el Archivo Central, en el marco del proceso de gestión documental. Estas gestiones se encuentran evidenciadas en los correos electrónicos adjuntos y en las planillas de consulta y préstamo de documentos</t>
  </si>
  <si>
    <t>Realizar seguimiento a las solicitudes de los certificados de inspección, vigilancia y control, en especial a la entrada y salida del mismos y su tiempo de elaboración. Periodicidad: Trimestral. Evidencia Cuadro de Control</t>
  </si>
  <si>
    <t>Durante el cuatrimestre ingresaron 819 solicitudes de certificado de IVC y se gestionaron 692, las cuales fueron revisadas por cada uno de los profesionales que intervienen en la expedición, se adjunta Excel.</t>
  </si>
  <si>
    <t>Cada vez que se realiza una auditoría o seguimiento, el jefe de la Oficina de Control Interno revisa y aprueba el informe preliminar,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</si>
  <si>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Cada vez que se inicia una auditoría, el jefe de la Oficina de Control Interno convoca al equipo auditor para informarle las directrices a seguir durante la auditoría, así como la definición de los roles a ejercer en el desarrollo de la auditoría, y la socialización de la matriz Riesgos de Auditoría Interna 2310300-FT-233. Evidencia: acta de reunión - matriz de riesgos</t>
  </si>
  <si>
    <t>Realizar jornadas de sensibilización relacionadas con conflicto de interés, 2310300OT01 Código de ética para el ejercicio de la auditoría interna y demás instrumentos del proceso de evaluación independiente.</t>
  </si>
  <si>
    <t>La Jefe de la Oficina de Control Interno revisó y aprobó los informes de ley y seguimientos. Como evidencia se deja el registro mediante la firma de aprobación del informe final.</t>
  </si>
  <si>
    <t>La jefe de la Oficina de Control Interno al iniciar las auditorías de gestión del Modelo Integrado de Planeación y Gestión, Sistema de Gestión Ambiental y Gestión Financiera y Contable convocó a los equipos de auditoría e informó las directrices a seguir durante las mismas, así como la definición de los roles a ejercer en cada ejercicio de auditoría y la socialización de la matriz Riesgos de Auditoría Interna 2310300FT233.</t>
  </si>
  <si>
    <t>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 Desconocimiento sobre el manejo adecuado de la información y aquella que es reservada. * Demoras y posible vencimiento de términos. * Sobrecarga laboral.</t>
  </si>
  <si>
    <t>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t>
  </si>
  <si>
    <t>Se realizaron seguimientos de procesos con cada uno de los abogados sustanciadores, y se recordó en el subcomité de autocontrol sobre dar prioridad a los procesos que se encuentren en riesgo de prescripción</t>
  </si>
  <si>
    <t xml:space="preserve">El talento humano debe afrontar diversas revisiones de normas de alto impacto y complejidad, bajo condciones de presión. </t>
  </si>
  <si>
    <t>Posibilidad de aceptación de dadivas, comisiones o cualquier otro beneficio, por parte de servidores o colaboradores de la dependencia, asi como ceder ante la presión indebida de terceros para desconocer el marco normativo aplicable en la revisión de proyectos normativos.</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</si>
  <si>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Excepcionalmente:Deliberación en Comite de Doctrina. 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 Periodicidad: Cada vez que se emite la revisión de legalidad por parte del Director de Doctrina y asuntos Normativos se remite a la Subsecretaría. Evidencia: Memorandos de legalidad- Matriz de Seguimiento a trámites</t>
  </si>
  <si>
    <t>Se realiza continuo control por parte de la funcionaria encargada de tener al dia la información de la matriz DDDAN 2025</t>
  </si>
  <si>
    <t>Posibilidad de emitir un análisis de vigencia normativa que favorezca un interés particular.</t>
  </si>
  <si>
    <t>El Director/a Distrital de Política Jurídica revisa el análisis de las vigencias normativas realizada por el profesional encargado de la proyección para dar respuesta definitiva.</t>
  </si>
  <si>
    <t>Reducir el riesgo</t>
  </si>
  <si>
    <t>Durante el cuatrimestre se recibieron 7 solicitudes de análisis de vigencias de los cuales se han dado respuesta a 5 de ellos y dos se encuentran en tramite.</t>
  </si>
  <si>
    <t>Posibilidad de modificación o alteración indebida de la información registrada en el Sistema de Información de Procesos judiciales y extrajudiciales, por parte de los servidores o colaboradores del proceso, para beneficio propio o de un tercero.</t>
  </si>
  <si>
    <t>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al Director (a)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solicita su correspondiente ajuste. Evidencia: Informes - Relación de los procesos de alto impacto que se encuentran en seguimiento.</t>
  </si>
  <si>
    <t>Abogado de representaciónj</t>
  </si>
  <si>
    <t>Grupo SIPROJ</t>
  </si>
  <si>
    <t>Respecto de los procesos de alto impacto, estos se relacionan en la matriz Proc.alto impacto, en cuyos campos contiene la informacion que identifica los procesos de esta condición, resaltando, los que indican el ultimo estado o actuación, la fecha de la misma y las respectivas anotaciones En el mismo archivo se incluye una hoja que muestra informacion estadística extraída de la misma matriz</t>
  </si>
  <si>
    <t>Se adjuntan 5 listas de asistencia a las capacitaciones solicitadas para usuarios nuevos del Sistema SIPROJ, en el periodo objeto de reporte</t>
  </si>
  <si>
    <t>Se anexan los soportes que dan cuenta de la creación de usuarios a los funcionarios o contratistas que se les asigno usuario, una veza tomaron la respectiva capacitación en el manejo del sistema SIPROJ o de algún modulo en especial, en el periodo objeto de reporte</t>
  </si>
  <si>
    <t>No inactivación de usuarios y claves luego del retiro de funcionarios. Uso no autorizado de accesos no asignados o suplantación de identidad. Ausencia de sistemas de información, que pueden facilitar el acceso a información y su posible manipulación o adulteración</t>
  </si>
  <si>
    <t>Reporte inoportuno del retiro de los servidores..</t>
  </si>
  <si>
    <t>El responsable del seguimiento a la implementación del modelo de seguridad y privacidad de la información en la SJD, de manera semestral, verificará las políticas de control de acceso a redes, sistemas de información y servicios de red, presentando un informe al jefe de la Oficina de Tecnología, el cual debe contener el análisis de los reportes del acceso de los usuarios a los diferentes sistemas de información de la entidad, mediante el seguimiento a los perfiles asignados a los usuarios de los servicios de tecnología y a los sistemas de información, identificando las posibles inconsistencias o alertas en el uso indebido de los sistemas.</t>
  </si>
  <si>
    <t>El responsable de las actividades de los procedimientos de administración de usuarios y Gestion del acceso del proceso Gestion de TIC, de manera semestral, presenta un informe con el análisis de la implementación de los puntos de control de actividades contenidos en los procedimientos. Dicho informe debe contener el análisis de la auditoria del proceso y el registro de la evidencia del cumplimiento cabal del proceso y sus controles.</t>
  </si>
  <si>
    <t>Reportado en formato, por error del Smart</t>
  </si>
  <si>
    <t>Posibilidad de modificar o alterar información que va ser divulgada, por parte del servidor o contratista que ejerza la labor, con el fin de ocultar, manipular u omitir informacion relevante para beneficiar a un tercero.</t>
  </si>
  <si>
    <t xml:space="preserve">	
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</si>
  <si>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Divulgar a través de piezas comunicacionales, la importancia de generar información con destino a los grupos de interés, basada en evidencia que asegure su veracidad. Periodo ejecución: abril, julio, octubre</t>
  </si>
  <si>
    <t>Revisión permanente de las solicitudes par gestión del proceso (productos de comunicación) a través de la matriz de trafico 2025. Promover a través de pieza comunicacional (infografía) tips de contenido para grupos de valor.</t>
  </si>
  <si>
    <t>Aunque no se presentaron vulnerabilidades críticas o altas durante el período evaluado en los sistemas operativos Windows, es fundamental asegurar que la infraestructura de VPN utilizada para el acceso remoto no represente un vector de ataque potencial. Se implementará un control de revisión periódica para identificar vulnerabilidades informativas o de baja criticidad que, aunque no afecten directamente la operación de los servidores, puedan ser utilizadas en técnicas de ataque encadenado. Se complementaran la actividades en los meses de Mayo y Junio para completar al 100% los controles propuestos y se presentaran en el proximo reporte de Monitoreo</t>
  </si>
  <si>
    <t>Se realizó revisión de las políticas de enrutamiento de la entidad y asi mismo se actualizo la bitacora de cuentas creadas y expiradas del directorio activo.  Se complementaran la actividades en los meses de Mayo y Junio para completar al 100% los controles propuestos y se presentaran en el proximo reporte de Monitoreo.</t>
  </si>
  <si>
    <t>3/01/2025 - 30/04/2025</t>
  </si>
  <si>
    <t>Si</t>
  </si>
  <si>
    <t>No</t>
  </si>
  <si>
    <t>No aplica</t>
  </si>
  <si>
    <t>Se realizaron los correspondientes seguimientos de los planes de inversión y de gestión correspondientemente llevando a cabo el seguimiento mensual y trimestral, se han realizado las retroalimentaciones correspondientes a cada proyecto con su respectivos alcances de actualización de cada proyecto se adjuntan las correspondientes evidencias. De la misma manera se ha realizado el seguimiento presupuestal de cada proyecto de inversión.</t>
  </si>
  <si>
    <t>Se validan todas las actividades relacionadas y confrontadas con la rendición de cuentas 2025. Actividad N. 1 Asignación del área responsable de liderar la rendición de cuentas Actividad N.. 2 Conformación del equipo líder Actividad N. 3 Autodiagnóstico de rendición de cuentas Actividad N. 4 Capacitación equipo líder Actividad N. 5 Identificación de dependencias y enlaces para la rendición de cuentas Actividad N. 6 Identificación de actores y grupos interesados Actividad N. 7 Análisis de entorno Actividad N. 8 Identificación de temas prioritarios para la rendición de cuentas Actividad N. 9 Elaboración de la estrategia de rendición de cuentas Actividad N. 10 Elaboración del componente de comunicaciones de la estrategia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</si>
</sst>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3" tint="-0.499984740745262"/>
      <name val="Calibri"/>
      <family val="2"/>
      <scheme val="minor"/>
    </font>
    <font>
      <b/>
      <sz val="11"/>
      <color theme="4" tint="-0.249977111117893"/>
      <name val="Calibri"/>
      <family val="2"/>
      <scheme val="minor"/>
    </font>
    <font>
      <b/>
      <sz val="11"/>
      <color theme="4" tint="0.39997558519241921"/>
      <name val="Calibri"/>
      <family val="2"/>
      <scheme val="minor"/>
    </font>
    <font>
      <b/>
      <sz val="12"/>
      <color theme="1"/>
      <name val="Calibri"/>
      <family val="2"/>
      <scheme val="minor"/>
    </font>
    <font>
      <sz val="11"/>
      <color rgb="FF000000"/>
      <name val="Calibri"/>
      <family val="2"/>
      <scheme val="minor"/>
    </font>
    <font>
      <sz val="11"/>
      <name val="Calibri"/>
      <family val="2"/>
      <scheme val="minor"/>
    </font>
    <font>
      <sz val="10"/>
      <name val="Calibri"/>
      <family val="2"/>
      <scheme val="minor"/>
    </font>
    <font>
      <b/>
      <sz val="10"/>
      <name val="Calibri"/>
      <family val="2"/>
      <scheme val="minor"/>
    </font>
    <font>
      <b/>
      <i/>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sz val="11"/>
      <color theme="1"/>
      <name val="Candara"/>
      <family val="2"/>
    </font>
    <font>
      <b/>
      <sz val="28"/>
      <color theme="1"/>
      <name val="Candara"/>
      <family val="2"/>
    </font>
    <font>
      <b/>
      <sz val="11"/>
      <color theme="1"/>
      <name val="Candara"/>
      <family val="2"/>
    </font>
    <font>
      <b/>
      <sz val="16"/>
      <color theme="1"/>
      <name val="Candara"/>
      <family val="2"/>
    </font>
    <font>
      <sz val="12"/>
      <color rgb="FF333333"/>
      <name val="Candara"/>
      <family val="2"/>
    </font>
    <font>
      <b/>
      <sz val="12"/>
      <color theme="1"/>
      <name val="Candara"/>
      <family val="2"/>
    </font>
    <font>
      <sz val="12"/>
      <color theme="1"/>
      <name val="Candara"/>
      <family val="2"/>
    </font>
    <font>
      <sz val="16"/>
      <color theme="1"/>
      <name val="Candara"/>
      <family val="2"/>
    </font>
    <font>
      <b/>
      <sz val="14"/>
      <color theme="1"/>
      <name val="Candara"/>
      <family val="2"/>
    </font>
    <font>
      <sz val="12"/>
      <name val="Candara"/>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theme="9" tint="0.79998168889431442"/>
      </patternFill>
    </fill>
    <fill>
      <patternFill patternType="solid">
        <fgColor theme="6" tint="0.59999389629810485"/>
        <bgColor indexed="64"/>
      </patternFill>
    </fill>
    <fill>
      <patternFill patternType="solid">
        <fgColor rgb="FFFFFF00"/>
        <bgColor indexed="64"/>
      </patternFill>
    </fill>
    <fill>
      <patternFill patternType="solid">
        <fgColor rgb="FFFF9933"/>
        <bgColor indexed="64"/>
      </patternFill>
    </fill>
  </fills>
  <borders count="5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rgb="FF000000"/>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19">
    <xf numFmtId="0" fontId="0" fillId="0" borderId="0" xfId="0"/>
    <xf numFmtId="0" fontId="0" fillId="0" borderId="0" xfId="0" applyAlignment="1">
      <alignment wrapText="1"/>
    </xf>
    <xf numFmtId="0" fontId="0" fillId="0" borderId="0" xfId="0" applyAlignment="1">
      <alignment horizontal="center" vertical="center" wrapText="1"/>
    </xf>
    <xf numFmtId="0" fontId="0" fillId="3" borderId="0" xfId="0" applyFill="1" applyAlignment="1">
      <alignment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3" borderId="0" xfId="0" applyFill="1" applyAlignment="1">
      <alignment vertical="center" wrapText="1"/>
    </xf>
    <xf numFmtId="0" fontId="0" fillId="0" borderId="0" xfId="0" applyAlignment="1">
      <alignment horizontal="left" wrapText="1"/>
    </xf>
    <xf numFmtId="0" fontId="0" fillId="0" borderId="0" xfId="0" applyAlignment="1">
      <alignment vertical="top" wrapText="1"/>
    </xf>
    <xf numFmtId="0" fontId="0" fillId="0" borderId="0" xfId="0" applyAlignment="1">
      <alignment horizontal="left" vertical="top" wrapText="1"/>
    </xf>
    <xf numFmtId="0" fontId="2" fillId="5" borderId="0" xfId="0" applyFont="1" applyFill="1" applyAlignment="1">
      <alignment horizontal="center" vertical="center" wrapText="1"/>
    </xf>
    <xf numFmtId="0" fontId="2" fillId="5" borderId="0" xfId="0" applyFont="1" applyFill="1" applyAlignment="1">
      <alignment horizontal="center" wrapText="1"/>
    </xf>
    <xf numFmtId="0" fontId="2" fillId="0" borderId="0" xfId="0" applyFont="1" applyAlignment="1">
      <alignment horizontal="left" vertical="center" wrapText="1"/>
    </xf>
    <xf numFmtId="0" fontId="0" fillId="0" borderId="0" xfId="0" applyAlignment="1">
      <alignment horizontal="right" vertical="center"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0" fillId="6" borderId="0" xfId="0" applyFill="1" applyAlignment="1">
      <alignment vertical="center" wrapText="1"/>
    </xf>
    <xf numFmtId="0" fontId="1" fillId="0" borderId="0" xfId="0" applyFont="1" applyAlignment="1">
      <alignment wrapText="1"/>
    </xf>
    <xf numFmtId="0" fontId="6" fillId="5" borderId="0" xfId="0" applyFont="1" applyFill="1" applyAlignment="1">
      <alignment horizontal="right" wrapText="1"/>
    </xf>
    <xf numFmtId="0" fontId="6" fillId="5" borderId="0" xfId="0" applyFont="1" applyFill="1" applyAlignment="1">
      <alignment horizontal="center" vertical="center" wrapText="1"/>
    </xf>
    <xf numFmtId="0" fontId="2" fillId="0" borderId="0" xfId="0" applyFont="1" applyAlignment="1">
      <alignment wrapText="1"/>
    </xf>
    <xf numFmtId="0" fontId="0" fillId="0" borderId="0" xfId="0" applyAlignment="1">
      <alignment horizontal="right" wrapText="1"/>
    </xf>
    <xf numFmtId="0" fontId="10"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center" wrapText="1"/>
    </xf>
    <xf numFmtId="0" fontId="0" fillId="4" borderId="0" xfId="0" applyFill="1" applyAlignment="1">
      <alignment horizontal="left" vertical="center"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vertical="center" wrapText="1"/>
    </xf>
    <xf numFmtId="0" fontId="8" fillId="0" borderId="0" xfId="0" applyFont="1" applyAlignment="1">
      <alignment vertical="center" wrapText="1"/>
    </xf>
    <xf numFmtId="0" fontId="2" fillId="5" borderId="0" xfId="0" applyFont="1" applyFill="1" applyAlignment="1">
      <alignment vertical="center" wrapText="1"/>
    </xf>
    <xf numFmtId="0" fontId="16" fillId="0" borderId="0" xfId="0" applyFont="1" applyAlignment="1">
      <alignment wrapText="1"/>
    </xf>
    <xf numFmtId="0" fontId="18" fillId="0" borderId="2" xfId="0" applyFont="1" applyBorder="1" applyAlignment="1">
      <alignment vertical="center" wrapText="1"/>
    </xf>
    <xf numFmtId="0" fontId="16" fillId="0" borderId="0" xfId="0" applyFont="1" applyAlignment="1">
      <alignment horizontal="center" vertical="center" wrapText="1"/>
    </xf>
    <xf numFmtId="0" fontId="18" fillId="2" borderId="2" xfId="0" applyFont="1" applyFill="1" applyBorder="1" applyAlignment="1">
      <alignment vertical="center" wrapText="1"/>
    </xf>
    <xf numFmtId="0" fontId="16" fillId="3" borderId="0" xfId="0" applyFont="1" applyFill="1" applyAlignment="1">
      <alignment wrapText="1"/>
    </xf>
    <xf numFmtId="0" fontId="18" fillId="0" borderId="3" xfId="0" applyFont="1" applyBorder="1" applyAlignment="1">
      <alignment vertical="center" wrapText="1"/>
    </xf>
    <xf numFmtId="14" fontId="18" fillId="0" borderId="4" xfId="0" applyNumberFormat="1" applyFont="1" applyBorder="1" applyAlignment="1">
      <alignment vertical="center" wrapText="1"/>
    </xf>
    <xf numFmtId="0" fontId="18" fillId="3" borderId="0" xfId="0" applyFont="1" applyFill="1" applyAlignment="1">
      <alignment vertical="center" wrapText="1"/>
    </xf>
    <xf numFmtId="0" fontId="16" fillId="0" borderId="0" xfId="0" applyFont="1" applyAlignment="1">
      <alignment horizontal="center" wrapText="1"/>
    </xf>
    <xf numFmtId="0" fontId="16" fillId="0" borderId="0" xfId="0" applyFont="1" applyAlignment="1">
      <alignment horizontal="left" wrapText="1"/>
    </xf>
    <xf numFmtId="0" fontId="23" fillId="3" borderId="0" xfId="0" applyFont="1" applyFill="1" applyAlignment="1">
      <alignment wrapText="1"/>
    </xf>
    <xf numFmtId="0" fontId="23" fillId="0" borderId="0" xfId="0" applyFont="1" applyAlignment="1">
      <alignment wrapText="1"/>
    </xf>
    <xf numFmtId="0" fontId="19" fillId="2" borderId="2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14" xfId="0" applyFont="1" applyFill="1" applyBorder="1" applyAlignment="1">
      <alignment horizontal="center" vertical="center" textRotation="90" wrapText="1"/>
    </xf>
    <xf numFmtId="0" fontId="19" fillId="2" borderId="15" xfId="0" applyFont="1" applyFill="1" applyBorder="1" applyAlignment="1">
      <alignment horizontal="center" vertical="center" wrapText="1"/>
    </xf>
    <xf numFmtId="0" fontId="19" fillId="0" borderId="0" xfId="0" applyFont="1" applyAlignment="1">
      <alignment vertical="center" wrapText="1"/>
    </xf>
    <xf numFmtId="0" fontId="19" fillId="3" borderId="32" xfId="0" applyFont="1" applyFill="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5" fillId="3" borderId="6"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2" xfId="0" applyFont="1" applyBorder="1" applyAlignment="1" applyProtection="1">
      <alignment horizontal="center" vertical="center" wrapText="1"/>
      <protection locked="0"/>
    </xf>
    <xf numFmtId="0" fontId="22" fillId="3" borderId="2" xfId="0" applyFont="1" applyFill="1" applyBorder="1" applyAlignment="1" applyProtection="1">
      <alignment horizontal="center" vertical="center" wrapText="1"/>
      <protection locked="0"/>
    </xf>
    <xf numFmtId="0" fontId="22" fillId="0" borderId="2" xfId="0" applyFont="1" applyBorder="1" applyAlignment="1">
      <alignment horizontal="center" vertical="center" wrapText="1"/>
    </xf>
    <xf numFmtId="0" fontId="25" fillId="3" borderId="2" xfId="0" applyFont="1" applyFill="1" applyBorder="1" applyAlignment="1" applyProtection="1">
      <alignment horizontal="center" vertical="center" wrapText="1"/>
      <protection locked="0"/>
    </xf>
    <xf numFmtId="14" fontId="25" fillId="3" borderId="2" xfId="0" applyNumberFormat="1"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locked="0"/>
    </xf>
    <xf numFmtId="0" fontId="22" fillId="7" borderId="2" xfId="0" applyFont="1" applyFill="1" applyBorder="1" applyAlignment="1">
      <alignment horizontal="center" vertical="center" wrapText="1"/>
    </xf>
    <xf numFmtId="2" fontId="22" fillId="0" borderId="2" xfId="0" applyNumberFormat="1" applyFont="1" applyBorder="1" applyAlignment="1">
      <alignment horizontal="center" vertical="center" wrapText="1"/>
    </xf>
    <xf numFmtId="2" fontId="22" fillId="0" borderId="2" xfId="0" applyNumberFormat="1" applyFont="1" applyBorder="1" applyAlignment="1" applyProtection="1">
      <alignment horizontal="center" vertical="center" wrapText="1"/>
      <protection locked="0"/>
    </xf>
    <xf numFmtId="0" fontId="22" fillId="3" borderId="2" xfId="0" applyFont="1" applyFill="1" applyBorder="1" applyAlignment="1">
      <alignment horizontal="center" vertical="center" wrapText="1"/>
    </xf>
    <xf numFmtId="0" fontId="25" fillId="3" borderId="2" xfId="0" applyFont="1" applyFill="1" applyBorder="1" applyAlignment="1">
      <alignment horizontal="center" vertical="center" wrapText="1"/>
    </xf>
    <xf numFmtId="14" fontId="22" fillId="0" borderId="2" xfId="0" applyNumberFormat="1" applyFont="1" applyBorder="1" applyAlignment="1">
      <alignment horizontal="center" vertical="center" wrapText="1"/>
    </xf>
    <xf numFmtId="0" fontId="22" fillId="3" borderId="13" xfId="0" applyFont="1" applyFill="1" applyBorder="1" applyAlignment="1" applyProtection="1">
      <alignment horizontal="center" vertical="center" wrapText="1"/>
      <protection locked="0"/>
    </xf>
    <xf numFmtId="14" fontId="22" fillId="3" borderId="2" xfId="0" applyNumberFormat="1" applyFont="1" applyFill="1" applyBorder="1" applyAlignment="1" applyProtection="1">
      <alignment horizontal="center" vertical="center" wrapText="1"/>
      <protection locked="0"/>
    </xf>
    <xf numFmtId="0" fontId="22" fillId="3" borderId="2" xfId="0" applyFont="1" applyFill="1" applyBorder="1" applyAlignment="1">
      <alignment horizontal="left" vertical="center" wrapText="1"/>
    </xf>
    <xf numFmtId="0" fontId="22" fillId="8" borderId="2" xfId="0" applyFont="1" applyFill="1" applyBorder="1" applyAlignment="1">
      <alignment horizontal="center" vertical="center" wrapText="1"/>
    </xf>
    <xf numFmtId="0" fontId="22" fillId="0" borderId="2" xfId="0" applyFont="1" applyBorder="1" applyAlignment="1">
      <alignment wrapText="1"/>
    </xf>
    <xf numFmtId="0" fontId="22" fillId="0" borderId="13" xfId="0" applyFont="1" applyBorder="1" applyAlignment="1">
      <alignment wrapText="1"/>
    </xf>
    <xf numFmtId="0" fontId="21" fillId="0" borderId="2" xfId="0" applyFont="1" applyBorder="1" applyAlignment="1">
      <alignment horizontal="center" vertical="center" wrapText="1"/>
    </xf>
    <xf numFmtId="0" fontId="22" fillId="9" borderId="2" xfId="0" applyFont="1" applyFill="1" applyBorder="1" applyAlignment="1">
      <alignment horizontal="center" vertical="center" wrapText="1"/>
    </xf>
    <xf numFmtId="0" fontId="22" fillId="9" borderId="2" xfId="0" applyFont="1" applyFill="1" applyBorder="1" applyAlignment="1">
      <alignment horizontal="center" vertical="center" wrapText="1"/>
    </xf>
    <xf numFmtId="14" fontId="22" fillId="3" borderId="2" xfId="0" applyNumberFormat="1"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0" borderId="34" xfId="0" applyFont="1" applyBorder="1" applyAlignment="1">
      <alignment horizontal="center" vertical="center" wrapText="1"/>
    </xf>
    <xf numFmtId="14" fontId="16" fillId="0" borderId="3" xfId="0" applyNumberFormat="1" applyFont="1" applyBorder="1" applyAlignment="1">
      <alignment horizontal="center" vertical="center" wrapText="1"/>
    </xf>
    <xf numFmtId="0" fontId="16" fillId="0" borderId="0" xfId="0" applyFont="1" applyAlignment="1">
      <alignment horizontal="left" vertical="center" wrapText="1"/>
    </xf>
    <xf numFmtId="0" fontId="25" fillId="3" borderId="6" xfId="0" applyFont="1" applyFill="1" applyBorder="1" applyAlignment="1">
      <alignment horizontal="left" vertical="center" wrapText="1"/>
    </xf>
    <xf numFmtId="0" fontId="22" fillId="3" borderId="2" xfId="0" applyFont="1" applyFill="1" applyBorder="1" applyAlignment="1" applyProtection="1">
      <alignment horizontal="left" vertical="center" wrapText="1"/>
      <protection locked="0"/>
    </xf>
    <xf numFmtId="0" fontId="25" fillId="3" borderId="2" xfId="0" applyFont="1" applyFill="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6"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22" fillId="0" borderId="2" xfId="0" applyFont="1" applyFill="1" applyBorder="1" applyAlignment="1">
      <alignment horizontal="center" vertical="center" wrapText="1"/>
    </xf>
    <xf numFmtId="0" fontId="22" fillId="3" borderId="17" xfId="0" applyFont="1" applyFill="1" applyBorder="1" applyAlignment="1" applyProtection="1">
      <alignment horizontal="left" vertical="center" wrapText="1"/>
      <protection locked="0"/>
    </xf>
    <xf numFmtId="0" fontId="22" fillId="3" borderId="18" xfId="0" applyFont="1" applyFill="1" applyBorder="1" applyAlignment="1" applyProtection="1">
      <alignment horizontal="left" vertical="center" wrapText="1"/>
      <protection locked="0"/>
    </xf>
    <xf numFmtId="0" fontId="20" fillId="0" borderId="18" xfId="0" applyFont="1" applyBorder="1" applyAlignment="1">
      <alignment horizontal="left" vertical="center" wrapText="1"/>
    </xf>
    <xf numFmtId="0" fontId="22" fillId="0" borderId="18" xfId="0" applyFont="1" applyBorder="1" applyAlignment="1">
      <alignment horizontal="left" vertical="center" wrapText="1"/>
    </xf>
    <xf numFmtId="0" fontId="22" fillId="0" borderId="11" xfId="0" applyFont="1" applyFill="1" applyBorder="1" applyAlignment="1" applyProtection="1">
      <alignment horizontal="center" vertical="center" wrapText="1"/>
      <protection locked="0"/>
    </xf>
    <xf numFmtId="0" fontId="19" fillId="2" borderId="28" xfId="0" applyFont="1" applyFill="1" applyBorder="1" applyAlignment="1">
      <alignment horizontal="center" vertical="center" wrapText="1"/>
    </xf>
    <xf numFmtId="0" fontId="19" fillId="2" borderId="28" xfId="0" applyFont="1" applyFill="1" applyBorder="1" applyAlignment="1">
      <alignment horizontal="left" vertical="center" wrapText="1"/>
    </xf>
    <xf numFmtId="0" fontId="19" fillId="2" borderId="14"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47"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2" fillId="0" borderId="13" xfId="0" applyFont="1" applyBorder="1" applyAlignment="1">
      <alignment horizontal="center" wrapText="1"/>
    </xf>
    <xf numFmtId="0" fontId="22" fillId="0" borderId="35" xfId="0" applyFont="1" applyBorder="1" applyAlignment="1">
      <alignment horizontal="center" wrapText="1"/>
    </xf>
    <xf numFmtId="0" fontId="22" fillId="0" borderId="2" xfId="0" applyFont="1" applyBorder="1" applyAlignment="1">
      <alignment horizontal="center" wrapText="1"/>
    </xf>
    <xf numFmtId="0" fontId="22" fillId="0" borderId="34" xfId="0" applyFont="1" applyBorder="1" applyAlignment="1">
      <alignment horizontal="center" wrapText="1"/>
    </xf>
    <xf numFmtId="0" fontId="22" fillId="3" borderId="2" xfId="0" applyFont="1" applyFill="1" applyBorder="1" applyAlignment="1" applyProtection="1">
      <alignment horizontal="center" vertical="center" wrapText="1"/>
      <protection locked="0"/>
    </xf>
    <xf numFmtId="0" fontId="22" fillId="3" borderId="34" xfId="0" applyFont="1" applyFill="1" applyBorder="1" applyAlignment="1" applyProtection="1">
      <alignment horizontal="center" vertical="center" wrapText="1"/>
      <protection locked="0"/>
    </xf>
    <xf numFmtId="0" fontId="22" fillId="0" borderId="11"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22" fillId="0" borderId="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3" borderId="6"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29" xfId="0" applyFont="1" applyFill="1" applyBorder="1" applyAlignment="1">
      <alignment horizontal="center" vertical="center" wrapText="1"/>
    </xf>
    <xf numFmtId="2" fontId="22" fillId="3" borderId="2" xfId="0" applyNumberFormat="1" applyFont="1" applyFill="1" applyBorder="1" applyAlignment="1">
      <alignment horizontal="center" vertical="center" wrapText="1"/>
    </xf>
    <xf numFmtId="2" fontId="22" fillId="3" borderId="34" xfId="0" applyNumberFormat="1" applyFont="1" applyFill="1" applyBorder="1" applyAlignment="1">
      <alignment horizontal="center" vertical="center" wrapText="1"/>
    </xf>
    <xf numFmtId="2" fontId="22" fillId="0" borderId="2" xfId="0" applyNumberFormat="1" applyFont="1" applyBorder="1" applyAlignment="1">
      <alignment horizontal="center" vertical="center" wrapText="1"/>
    </xf>
    <xf numFmtId="2" fontId="22" fillId="0" borderId="34"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34" xfId="0" applyFont="1" applyBorder="1" applyAlignment="1">
      <alignment horizontal="center" vertical="center" wrapText="1"/>
    </xf>
    <xf numFmtId="0" fontId="22" fillId="9" borderId="2" xfId="0" applyFont="1" applyFill="1" applyBorder="1" applyAlignment="1">
      <alignment horizontal="center" vertical="center" wrapText="1"/>
    </xf>
    <xf numFmtId="0" fontId="22" fillId="9" borderId="3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2" fillId="3" borderId="2" xfId="0" applyFont="1" applyFill="1" applyBorder="1" applyAlignment="1">
      <alignment horizontal="left" vertical="center" wrapText="1"/>
    </xf>
    <xf numFmtId="0" fontId="22" fillId="3" borderId="34"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0" borderId="2" xfId="0" applyFont="1" applyBorder="1" applyAlignment="1" applyProtection="1">
      <alignment horizontal="center" vertical="center" wrapText="1"/>
      <protection locked="0"/>
    </xf>
    <xf numFmtId="2" fontId="22" fillId="0" borderId="2" xfId="0" applyNumberFormat="1" applyFont="1" applyBorder="1" applyAlignment="1" applyProtection="1">
      <alignment horizontal="center" vertical="center" wrapText="1"/>
      <protection locked="0"/>
    </xf>
    <xf numFmtId="0" fontId="22" fillId="0" borderId="2" xfId="0" applyFont="1" applyBorder="1" applyAlignment="1" applyProtection="1">
      <alignment horizontal="left" vertical="center" wrapText="1"/>
      <protection locked="0"/>
    </xf>
    <xf numFmtId="0" fontId="19" fillId="3" borderId="18" xfId="0"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locked="0"/>
    </xf>
    <xf numFmtId="0" fontId="22" fillId="3" borderId="2" xfId="0" quotePrefix="1" applyFont="1" applyFill="1" applyBorder="1" applyAlignment="1" applyProtection="1">
      <alignment horizontal="center" vertical="center" wrapText="1"/>
      <protection locked="0"/>
    </xf>
    <xf numFmtId="0" fontId="19" fillId="3" borderId="32" xfId="0" applyFont="1" applyFill="1" applyBorder="1" applyAlignment="1" applyProtection="1">
      <alignment horizontal="center" vertical="center" wrapText="1"/>
      <protection locked="0"/>
    </xf>
    <xf numFmtId="0" fontId="19" fillId="3" borderId="33" xfId="0" applyFont="1" applyFill="1" applyBorder="1" applyAlignment="1" applyProtection="1">
      <alignment horizontal="center" vertical="center" wrapText="1"/>
      <protection locked="0"/>
    </xf>
    <xf numFmtId="0" fontId="25" fillId="3" borderId="2" xfId="0" applyFont="1" applyFill="1" applyBorder="1" applyAlignment="1">
      <alignment horizontal="center" vertical="center" wrapText="1"/>
    </xf>
    <xf numFmtId="0" fontId="19" fillId="0" borderId="32" xfId="0" applyFont="1" applyBorder="1" applyAlignment="1">
      <alignment horizontal="center" vertical="center" wrapText="1"/>
    </xf>
    <xf numFmtId="0" fontId="22" fillId="7" borderId="2" xfId="0" applyFont="1" applyFill="1" applyBorder="1" applyAlignment="1">
      <alignment horizontal="center" vertical="center" wrapText="1"/>
    </xf>
    <xf numFmtId="2" fontId="21" fillId="0" borderId="2" xfId="0" applyNumberFormat="1" applyFont="1" applyBorder="1" applyAlignment="1">
      <alignment horizontal="center" vertical="center" wrapText="1"/>
    </xf>
    <xf numFmtId="0" fontId="22" fillId="3" borderId="2" xfId="0" applyFont="1" applyFill="1" applyBorder="1" applyAlignment="1">
      <alignment horizontal="justify" vertical="center" wrapText="1"/>
    </xf>
    <xf numFmtId="0" fontId="19" fillId="3" borderId="32" xfId="0" applyFont="1" applyFill="1" applyBorder="1" applyAlignment="1">
      <alignment horizontal="center" vertical="center" wrapText="1"/>
    </xf>
    <xf numFmtId="0" fontId="22" fillId="3" borderId="11" xfId="0" applyFont="1" applyFill="1" applyBorder="1" applyAlignment="1">
      <alignment horizontal="justify" vertical="center" wrapText="1"/>
    </xf>
    <xf numFmtId="14" fontId="22" fillId="3" borderId="6" xfId="0" applyNumberFormat="1" applyFont="1" applyFill="1" applyBorder="1" applyAlignment="1" applyProtection="1">
      <alignment horizontal="center" vertical="center" wrapText="1"/>
      <protection locked="0"/>
    </xf>
    <xf numFmtId="14" fontId="22" fillId="3" borderId="2" xfId="0" applyNumberFormat="1" applyFont="1" applyFill="1" applyBorder="1" applyAlignment="1" applyProtection="1">
      <alignment horizontal="center" vertical="center" wrapText="1"/>
      <protection locked="0"/>
    </xf>
    <xf numFmtId="0" fontId="25" fillId="3" borderId="2" xfId="0" applyFont="1" applyFill="1" applyBorder="1" applyAlignment="1" applyProtection="1">
      <alignment horizontal="left" vertical="center" wrapText="1"/>
      <protection locked="0"/>
    </xf>
    <xf numFmtId="0" fontId="25" fillId="3" borderId="2" xfId="0" applyFont="1" applyFill="1" applyBorder="1" applyAlignment="1" applyProtection="1">
      <alignment horizontal="center" vertical="center" wrapText="1"/>
      <protection locked="0"/>
    </xf>
    <xf numFmtId="0" fontId="22" fillId="7" borderId="6" xfId="0" applyFont="1" applyFill="1" applyBorder="1" applyAlignment="1">
      <alignment horizontal="center" vertical="center" wrapText="1"/>
    </xf>
    <xf numFmtId="0" fontId="22" fillId="0" borderId="6" xfId="0" applyFont="1" applyBorder="1" applyAlignment="1" applyProtection="1">
      <alignment horizontal="center" vertical="center" wrapText="1"/>
      <protection locked="0"/>
    </xf>
    <xf numFmtId="0" fontId="22" fillId="3" borderId="13" xfId="0" applyFont="1" applyFill="1" applyBorder="1" applyAlignment="1" applyProtection="1">
      <alignment horizontal="center" vertical="center" wrapText="1"/>
      <protection locked="0"/>
    </xf>
    <xf numFmtId="14" fontId="25" fillId="3" borderId="2" xfId="0" applyNumberFormat="1" applyFont="1" applyFill="1" applyBorder="1" applyAlignment="1" applyProtection="1">
      <alignment horizontal="center" vertical="center" wrapText="1"/>
      <protection locked="0"/>
    </xf>
    <xf numFmtId="0" fontId="16" fillId="0" borderId="0" xfId="0" applyFont="1" applyAlignment="1">
      <alignment horizontal="center" wrapText="1"/>
    </xf>
    <xf numFmtId="0" fontId="16" fillId="0" borderId="1" xfId="0" applyFont="1" applyBorder="1" applyAlignment="1">
      <alignment horizontal="center" wrapText="1"/>
    </xf>
    <xf numFmtId="0" fontId="17" fillId="0" borderId="2" xfId="0" applyFont="1" applyBorder="1" applyAlignment="1">
      <alignment horizontal="left" vertical="center" wrapText="1"/>
    </xf>
    <xf numFmtId="0" fontId="19" fillId="2" borderId="51"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19" fillId="3" borderId="31"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22" fillId="3" borderId="9" xfId="0" applyFont="1" applyFill="1" applyBorder="1" applyAlignment="1" applyProtection="1">
      <alignment horizontal="center" vertical="center" wrapText="1"/>
      <protection locked="0"/>
    </xf>
    <xf numFmtId="0" fontId="19" fillId="0" borderId="32" xfId="0" applyFont="1" applyFill="1" applyBorder="1" applyAlignment="1" applyProtection="1">
      <alignment horizontal="center" vertical="center" wrapText="1"/>
      <protection locked="0"/>
    </xf>
    <xf numFmtId="0" fontId="22" fillId="0" borderId="6" xfId="0" applyFont="1" applyBorder="1" applyAlignment="1">
      <alignment horizontal="center" vertical="center" wrapText="1"/>
    </xf>
    <xf numFmtId="2" fontId="22" fillId="0" borderId="6" xfId="0" applyNumberFormat="1" applyFont="1" applyBorder="1" applyAlignment="1">
      <alignment horizontal="center" vertical="center" wrapText="1"/>
    </xf>
    <xf numFmtId="2" fontId="22" fillId="0" borderId="6" xfId="0" applyNumberFormat="1" applyFont="1" applyBorder="1" applyAlignment="1" applyProtection="1">
      <alignment horizontal="center" vertical="center" wrapText="1"/>
      <protection locked="0"/>
    </xf>
    <xf numFmtId="0" fontId="22" fillId="3" borderId="6" xfId="0" applyFont="1" applyFill="1" applyBorder="1" applyAlignment="1">
      <alignment horizontal="center" vertical="center" wrapText="1"/>
    </xf>
    <xf numFmtId="0" fontId="22" fillId="0" borderId="3" xfId="0" applyFont="1" applyFill="1" applyBorder="1" applyAlignment="1" applyProtection="1">
      <alignment horizontal="center" vertical="center" wrapText="1"/>
      <protection locked="0"/>
    </xf>
    <xf numFmtId="0" fontId="22" fillId="0" borderId="29" xfId="0" applyFont="1" applyFill="1" applyBorder="1" applyAlignment="1" applyProtection="1">
      <alignment horizontal="center" vertical="center" wrapText="1"/>
      <protection locked="0"/>
    </xf>
    <xf numFmtId="0" fontId="20" fillId="0" borderId="4" xfId="0" applyFont="1" applyBorder="1" applyAlignment="1">
      <alignment horizontal="left" vertical="center" wrapText="1"/>
    </xf>
    <xf numFmtId="0" fontId="20" fillId="0" borderId="30" xfId="0" applyFont="1" applyBorder="1" applyAlignment="1">
      <alignment horizontal="left" vertical="center" wrapText="1"/>
    </xf>
    <xf numFmtId="0" fontId="20" fillId="0" borderId="18" xfId="0" applyFont="1" applyBorder="1" applyAlignment="1">
      <alignment horizontal="left" vertical="center" wrapText="1"/>
    </xf>
    <xf numFmtId="0" fontId="20" fillId="0" borderId="37" xfId="0" applyFont="1" applyBorder="1" applyAlignment="1">
      <alignment horizontal="left" vertical="center" wrapText="1"/>
    </xf>
    <xf numFmtId="0" fontId="22" fillId="0" borderId="18" xfId="0" applyFont="1" applyBorder="1" applyAlignment="1">
      <alignment horizontal="left" vertical="center" wrapText="1"/>
    </xf>
    <xf numFmtId="14" fontId="22" fillId="3" borderId="2" xfId="0" applyNumberFormat="1" applyFont="1" applyFill="1" applyBorder="1" applyAlignment="1">
      <alignment horizontal="center" vertical="center" wrapText="1"/>
    </xf>
    <xf numFmtId="14" fontId="22" fillId="3" borderId="34" xfId="0" applyNumberFormat="1" applyFont="1" applyFill="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left" vertical="center" wrapText="1"/>
    </xf>
    <xf numFmtId="0" fontId="2" fillId="5" borderId="0" xfId="0" applyFont="1" applyFill="1" applyAlignment="1">
      <alignment horizontal="center" vertical="center" wrapText="1"/>
    </xf>
    <xf numFmtId="0" fontId="0" fillId="0" borderId="0" xfId="0" applyAlignment="1">
      <alignment horizontal="center" vertical="center" wrapText="1"/>
    </xf>
    <xf numFmtId="0" fontId="10"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0" borderId="0" xfId="0" applyFont="1" applyAlignment="1">
      <alignment horizontal="center" vertical="center" wrapText="1"/>
    </xf>
    <xf numFmtId="0" fontId="22" fillId="0" borderId="18"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30" xfId="0" applyFont="1" applyFill="1" applyBorder="1" applyAlignment="1">
      <alignment horizontal="left" vertical="center" wrapText="1"/>
    </xf>
  </cellXfs>
  <cellStyles count="1">
    <cellStyle name="Normal" xfId="0" builtinId="0"/>
  </cellStyles>
  <dxfs count="74">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92D050"/>
        </patternFill>
      </fill>
    </dxf>
    <dxf>
      <fill>
        <patternFill>
          <bgColor rgb="FFFF99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00"/>
        </patternFill>
      </fill>
    </dxf>
    <dxf>
      <fill>
        <patternFill>
          <bgColor rgb="FF92D05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7" tint="-0.499984740745262"/>
      </font>
      <fill>
        <patternFill>
          <bgColor rgb="FFFFFF00"/>
        </patternFill>
      </fill>
    </dxf>
    <dxf>
      <font>
        <color theme="4" tint="-0.499984740745262"/>
      </font>
      <fill>
        <patternFill>
          <bgColor theme="8" tint="0.59996337778862885"/>
        </patternFill>
      </fill>
    </dxf>
    <dxf>
      <font>
        <color theme="3" tint="-0.24994659260841701"/>
      </font>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0"/>
      </font>
      <fill>
        <patternFill>
          <bgColor theme="4" tint="-0.499984740745262"/>
        </patternFill>
      </fill>
    </dxf>
    <dxf>
      <font>
        <color theme="7" tint="-0.499984740745262"/>
      </font>
      <fill>
        <patternFill>
          <bgColor rgb="FFFFFF00"/>
        </patternFill>
      </fill>
    </dxf>
    <dxf>
      <font>
        <color rgb="FF9C0006"/>
      </font>
      <fill>
        <patternFill>
          <bgColor rgb="FFFFC7CE"/>
        </patternFill>
      </fill>
    </dxf>
    <dxf>
      <font>
        <color theme="5" tint="-0.499984740745262"/>
      </font>
      <fill>
        <patternFill>
          <bgColor theme="5" tint="0.79998168889431442"/>
        </patternFill>
      </fill>
    </dxf>
    <dxf>
      <font>
        <color theme="3" tint="-0.24994659260841701"/>
      </font>
    </dxf>
    <dxf>
      <font>
        <color theme="4" tint="-0.499984740745262"/>
      </font>
      <fill>
        <patternFill>
          <bgColor theme="8" tint="0.59996337778862885"/>
        </patternFill>
      </fill>
    </dxf>
    <dxf>
      <font>
        <color theme="0"/>
      </font>
      <fill>
        <patternFill>
          <bgColor theme="4" tint="-0.499984740745262"/>
        </patternFill>
      </fill>
    </dxf>
    <dxf>
      <font>
        <color rgb="FF9C0006"/>
      </font>
      <fill>
        <patternFill>
          <bgColor rgb="FFFFC7CE"/>
        </patternFill>
      </fill>
    </dxf>
    <dxf>
      <font>
        <color theme="4" tint="-0.499984740745262"/>
      </font>
      <fill>
        <patternFill>
          <bgColor theme="8" tint="0.59996337778862885"/>
        </patternFill>
      </fill>
    </dxf>
    <dxf>
      <font>
        <color theme="5" tint="-0.499984740745262"/>
      </font>
      <fill>
        <patternFill>
          <bgColor theme="5" tint="0.79998168889431442"/>
        </patternFill>
      </fill>
    </dxf>
    <dxf>
      <font>
        <color theme="7" tint="-0.499984740745262"/>
      </font>
      <fill>
        <patternFill>
          <bgColor rgb="FFFFFF00"/>
        </patternFill>
      </fill>
    </dxf>
    <dxf>
      <font>
        <color theme="3" tint="-0.24994659260841701"/>
      </font>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1411968</xdr:colOff>
      <xdr:row>0</xdr:row>
      <xdr:rowOff>122463</xdr:rowOff>
    </xdr:from>
    <xdr:to>
      <xdr:col>3</xdr:col>
      <xdr:colOff>919843</xdr:colOff>
      <xdr:row>8</xdr:row>
      <xdr:rowOff>248291</xdr:rowOff>
    </xdr:to>
    <xdr:pic>
      <xdr:nvPicPr>
        <xdr:cNvPr id="2" name="Imagen 2">
          <a:extLst>
            <a:ext uri="{FF2B5EF4-FFF2-40B4-BE49-F238E27FC236}">
              <a16:creationId xmlns:a16="http://schemas.microsoft.com/office/drawing/2014/main" id="{B27BD322-CBF3-47F0-A527-D308D2E32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968" y="122463"/>
          <a:ext cx="7844155" cy="1893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jemp\Downloads\ANX-2024-12214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jemp\Downloads\ANX-2024-12230_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jemp\Downloads\ANX-2024-12353_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jemp\Downloads\ANX-2024-12602_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jemp\Downloads\Mapa%20de%20Riesgos%20de%20Corrupci&#243;n_V4%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jemp\Downloads\ANX-2025-2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row>
        <row r="37">
          <cell r="U37" t="str">
            <v>FUERTEFUERTE</v>
          </cell>
          <cell r="V37" t="str">
            <v>FUERTE</v>
          </cell>
        </row>
        <row r="38">
          <cell r="U38" t="str">
            <v>FUERTEMODERADO</v>
          </cell>
          <cell r="V38" t="str">
            <v>MODERADO</v>
          </cell>
        </row>
        <row r="39">
          <cell r="U39" t="str">
            <v>FUERTEDEBIL</v>
          </cell>
          <cell r="V39" t="str">
            <v>DEBIL</v>
          </cell>
        </row>
        <row r="40">
          <cell r="U40" t="str">
            <v>MODERADOFUERTE</v>
          </cell>
          <cell r="V40" t="str">
            <v>MODERADO</v>
          </cell>
        </row>
        <row r="41">
          <cell r="U41" t="str">
            <v>MODERMODERADO</v>
          </cell>
          <cell r="V41" t="str">
            <v>MODERADO</v>
          </cell>
        </row>
        <row r="42">
          <cell r="U42" t="str">
            <v>MODERADODEBIL</v>
          </cell>
          <cell r="V42" t="str">
            <v>DEBIL</v>
          </cell>
        </row>
        <row r="43">
          <cell r="U43" t="str">
            <v>DEBILFUERTE</v>
          </cell>
          <cell r="V43" t="str">
            <v>DEBIL</v>
          </cell>
        </row>
        <row r="44">
          <cell r="U44" t="str">
            <v>DEBILMODERADO</v>
          </cell>
          <cell r="V44" t="str">
            <v>MODERADO</v>
          </cell>
        </row>
        <row r="45">
          <cell r="U45" t="str">
            <v>DEBILDEBIL</v>
          </cell>
          <cell r="V45" t="str">
            <v>DEBIL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4D61-879C-4CE6-9C41-CE5B75EBA49B}">
  <sheetPr>
    <pageSetUpPr fitToPage="1"/>
  </sheetPr>
  <dimension ref="A1:BE73"/>
  <sheetViews>
    <sheetView showGridLines="0" tabSelected="1" topLeftCell="J8" zoomScale="70" zoomScaleNormal="70" zoomScaleSheetLayoutView="115" zoomScalePageLayoutView="10" workbookViewId="0">
      <selection activeCell="U13" sqref="U13"/>
    </sheetView>
  </sheetViews>
  <sheetFormatPr baseColWidth="10" defaultColWidth="11.44140625" defaultRowHeight="14.4" outlineLevelRow="1" x14ac:dyDescent="0.3"/>
  <cols>
    <col min="1" max="1" width="32.5546875" style="33" customWidth="1"/>
    <col min="2" max="2" width="39.109375" style="42" customWidth="1"/>
    <col min="3" max="6" width="49.88671875" style="33" customWidth="1"/>
    <col min="7" max="7" width="34.88671875" style="33" customWidth="1"/>
    <col min="8" max="8" width="32.44140625" style="33" customWidth="1"/>
    <col min="9" max="9" width="22.88671875" style="33" customWidth="1"/>
    <col min="10" max="10" width="34.88671875" style="33" customWidth="1"/>
    <col min="11" max="11" width="38.5546875" style="33" customWidth="1"/>
    <col min="12" max="15" width="6.33203125" style="33" customWidth="1"/>
    <col min="16" max="16" width="40.44140625" style="33" customWidth="1"/>
    <col min="17" max="17" width="20.6640625" style="33" customWidth="1"/>
    <col min="18" max="18" width="18.109375" style="33" customWidth="1"/>
    <col min="19" max="19" width="17.6640625" style="33" customWidth="1"/>
    <col min="20" max="20" width="15.33203125" style="33" customWidth="1"/>
    <col min="21" max="21" width="24.5546875" style="33" bestFit="1" customWidth="1"/>
    <col min="22" max="22" width="66.5546875" style="42" customWidth="1"/>
    <col min="23" max="23" width="18" style="33" customWidth="1"/>
    <col min="24" max="24" width="25.88671875" style="33" customWidth="1"/>
    <col min="25" max="26" width="31" style="33" customWidth="1"/>
    <col min="27" max="27" width="33.88671875" style="33" customWidth="1"/>
    <col min="28" max="28" width="36.109375" style="33" customWidth="1"/>
    <col min="29" max="29" width="31" style="33" customWidth="1"/>
    <col min="30" max="30" width="35.44140625" style="33" customWidth="1"/>
    <col min="31" max="31" width="31" style="33" customWidth="1"/>
    <col min="32" max="32" width="22.6640625" style="33" customWidth="1"/>
    <col min="33" max="33" width="33.5546875" style="33" customWidth="1"/>
    <col min="34" max="34" width="25" style="33" customWidth="1"/>
    <col min="35" max="35" width="24.109375" style="33" customWidth="1"/>
    <col min="36" max="36" width="26.109375" style="33" customWidth="1"/>
    <col min="37" max="37" width="27.44140625" style="33" customWidth="1"/>
    <col min="38" max="38" width="29.33203125" style="33" customWidth="1"/>
    <col min="39" max="39" width="18.44140625" style="33" customWidth="1"/>
    <col min="40" max="40" width="21.109375" style="33" customWidth="1"/>
    <col min="41" max="41" width="16.5546875" style="41" customWidth="1"/>
    <col min="42" max="42" width="26" style="42" customWidth="1"/>
    <col min="43" max="43" width="39.6640625" style="33" customWidth="1"/>
    <col min="44" max="44" width="20.44140625" style="33" customWidth="1"/>
    <col min="45" max="45" width="15.109375" style="33" customWidth="1"/>
    <col min="46" max="46" width="26.6640625" style="33" customWidth="1"/>
    <col min="47" max="47" width="16.6640625" style="33" customWidth="1"/>
    <col min="48" max="48" width="18.109375" style="33" customWidth="1"/>
    <col min="49" max="49" width="24.5546875" style="33" customWidth="1"/>
    <col min="50" max="50" width="28" style="35" customWidth="1"/>
    <col min="51" max="51" width="75.33203125" style="42" customWidth="1"/>
    <col min="52" max="52" width="27.6640625" style="41" customWidth="1"/>
    <col min="53" max="53" width="34.33203125" style="33" customWidth="1"/>
    <col min="54" max="54" width="35.109375" style="33" customWidth="1"/>
    <col min="55" max="55" width="18.5546875" style="33" customWidth="1"/>
    <col min="56" max="56" width="25.5546875" style="33" customWidth="1"/>
    <col min="57" max="57" width="18.5546875" style="33" customWidth="1"/>
    <col min="58" max="16384" width="11.44140625" style="33"/>
  </cols>
  <sheetData>
    <row r="1" spans="1:57" outlineLevel="1" x14ac:dyDescent="0.3">
      <c r="A1" s="159"/>
      <c r="B1" s="159"/>
      <c r="C1" s="159"/>
      <c r="D1" s="160"/>
      <c r="E1" s="161" t="s">
        <v>0</v>
      </c>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row>
    <row r="2" spans="1:57" outlineLevel="1" x14ac:dyDescent="0.3">
      <c r="A2" s="159"/>
      <c r="B2" s="159"/>
      <c r="C2" s="159"/>
      <c r="D2" s="160"/>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row>
    <row r="3" spans="1:57" outlineLevel="1" x14ac:dyDescent="0.3">
      <c r="A3" s="159"/>
      <c r="B3" s="159"/>
      <c r="C3" s="159"/>
      <c r="D3" s="160"/>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row>
    <row r="4" spans="1:57" outlineLevel="1" x14ac:dyDescent="0.3">
      <c r="A4" s="159"/>
      <c r="B4" s="159"/>
      <c r="C4" s="159"/>
      <c r="D4" s="160"/>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row>
    <row r="5" spans="1:57" ht="20.399999999999999" customHeight="1" outlineLevel="1" x14ac:dyDescent="0.3">
      <c r="A5" s="159"/>
      <c r="B5" s="159"/>
      <c r="C5" s="159"/>
      <c r="D5" s="160"/>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row>
    <row r="6" spans="1:57" ht="20.399999999999999" customHeight="1" outlineLevel="1" x14ac:dyDescent="0.3">
      <c r="A6" s="159"/>
      <c r="B6" s="159"/>
      <c r="C6" s="159"/>
      <c r="D6" s="160"/>
      <c r="E6" s="34" t="s">
        <v>1</v>
      </c>
      <c r="F6" s="34" t="s">
        <v>2</v>
      </c>
      <c r="G6" s="35"/>
      <c r="H6" s="35"/>
      <c r="I6" s="35"/>
      <c r="J6" s="35"/>
      <c r="K6" s="35"/>
      <c r="L6" s="35"/>
      <c r="M6" s="35"/>
      <c r="N6" s="35"/>
      <c r="O6" s="35"/>
      <c r="P6" s="35"/>
      <c r="Q6" s="35"/>
      <c r="R6" s="35"/>
      <c r="S6" s="35"/>
      <c r="T6" s="35"/>
      <c r="U6" s="35"/>
      <c r="V6" s="80"/>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Y6" s="80"/>
      <c r="AZ6" s="35"/>
      <c r="BA6" s="35"/>
      <c r="BB6" s="35"/>
    </row>
    <row r="7" spans="1:57" s="37" customFormat="1" ht="30" customHeight="1" outlineLevel="1" x14ac:dyDescent="0.3">
      <c r="A7" s="159"/>
      <c r="B7" s="159"/>
      <c r="C7" s="159"/>
      <c r="D7" s="160"/>
      <c r="E7" s="36" t="s">
        <v>3</v>
      </c>
      <c r="F7" s="36" t="s">
        <v>4</v>
      </c>
      <c r="H7" s="36" t="s">
        <v>5</v>
      </c>
      <c r="I7" s="102">
        <v>4</v>
      </c>
      <c r="J7" s="35"/>
      <c r="K7" s="35"/>
      <c r="L7" s="35"/>
      <c r="M7" s="35"/>
      <c r="N7" s="35"/>
      <c r="O7" s="35"/>
      <c r="P7" s="35"/>
      <c r="Q7" s="35"/>
      <c r="R7" s="35"/>
      <c r="S7" s="35"/>
      <c r="T7" s="35"/>
      <c r="U7" s="35"/>
      <c r="V7" s="80"/>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80"/>
      <c r="AZ7" s="35"/>
      <c r="BA7" s="35"/>
      <c r="BB7" s="35"/>
    </row>
    <row r="8" spans="1:57" s="37" customFormat="1" ht="20.399999999999999" customHeight="1" outlineLevel="1" x14ac:dyDescent="0.3">
      <c r="A8" s="159"/>
      <c r="B8" s="159"/>
      <c r="C8" s="159"/>
      <c r="D8" s="160"/>
      <c r="E8" s="34" t="s">
        <v>226</v>
      </c>
      <c r="F8" s="103">
        <v>1</v>
      </c>
      <c r="G8" s="35"/>
      <c r="H8" s="35"/>
      <c r="I8" s="35"/>
      <c r="J8" s="35"/>
      <c r="K8" s="35"/>
      <c r="L8" s="35"/>
      <c r="M8" s="35"/>
      <c r="N8" s="35"/>
      <c r="O8" s="35"/>
      <c r="P8" s="35"/>
      <c r="Q8" s="35"/>
      <c r="R8" s="35"/>
      <c r="S8" s="35"/>
      <c r="T8" s="35"/>
      <c r="U8" s="35"/>
      <c r="V8" s="80"/>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80"/>
      <c r="AZ8" s="35"/>
      <c r="BA8" s="35"/>
      <c r="BB8" s="35"/>
    </row>
    <row r="9" spans="1:57" s="37" customFormat="1" ht="20.399999999999999" customHeight="1" outlineLevel="1" thickBot="1" x14ac:dyDescent="0.35">
      <c r="A9" s="159"/>
      <c r="B9" s="159"/>
      <c r="C9" s="159"/>
      <c r="D9" s="160"/>
      <c r="E9" s="38" t="s">
        <v>227</v>
      </c>
      <c r="F9" s="39" t="s">
        <v>529</v>
      </c>
      <c r="G9" s="38" t="s">
        <v>6</v>
      </c>
      <c r="H9" s="79">
        <v>45807</v>
      </c>
      <c r="I9" s="35"/>
      <c r="J9" s="35"/>
      <c r="K9" s="35"/>
      <c r="L9" s="35"/>
      <c r="M9" s="35"/>
      <c r="N9" s="35"/>
      <c r="O9" s="35"/>
      <c r="P9" s="35"/>
      <c r="Q9" s="35"/>
      <c r="R9" s="35"/>
      <c r="S9" s="35"/>
      <c r="T9" s="35"/>
      <c r="U9" s="35"/>
      <c r="V9" s="80"/>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80"/>
      <c r="AZ9" s="35"/>
      <c r="BA9" s="35"/>
      <c r="BB9" s="35"/>
    </row>
    <row r="10" spans="1:57" s="44" customFormat="1" ht="35.25" customHeight="1" x14ac:dyDescent="0.4">
      <c r="A10" s="162" t="s">
        <v>7</v>
      </c>
      <c r="B10" s="165" t="s">
        <v>8</v>
      </c>
      <c r="C10" s="168" t="s">
        <v>9</v>
      </c>
      <c r="D10" s="169"/>
      <c r="E10" s="169"/>
      <c r="F10" s="170"/>
      <c r="G10" s="168" t="s">
        <v>10</v>
      </c>
      <c r="H10" s="169"/>
      <c r="I10" s="169"/>
      <c r="J10" s="170"/>
      <c r="K10" s="174" t="s">
        <v>11</v>
      </c>
      <c r="L10" s="175"/>
      <c r="M10" s="175"/>
      <c r="N10" s="175"/>
      <c r="O10" s="175"/>
      <c r="P10" s="175"/>
      <c r="Q10" s="176"/>
      <c r="R10" s="169" t="s">
        <v>12</v>
      </c>
      <c r="S10" s="169"/>
      <c r="T10" s="169"/>
      <c r="U10" s="168" t="s">
        <v>13</v>
      </c>
      <c r="V10" s="169"/>
      <c r="W10" s="169"/>
      <c r="X10" s="169"/>
      <c r="Y10" s="169"/>
      <c r="Z10" s="169"/>
      <c r="AA10" s="169"/>
      <c r="AB10" s="169"/>
      <c r="AC10" s="169"/>
      <c r="AD10" s="169"/>
      <c r="AE10" s="169"/>
      <c r="AF10" s="170"/>
      <c r="AG10" s="168" t="s">
        <v>15</v>
      </c>
      <c r="AH10" s="169"/>
      <c r="AI10" s="169"/>
      <c r="AJ10" s="170"/>
      <c r="AK10" s="168" t="s">
        <v>16</v>
      </c>
      <c r="AL10" s="170"/>
      <c r="AM10" s="168" t="s">
        <v>17</v>
      </c>
      <c r="AN10" s="169"/>
      <c r="AO10" s="170"/>
      <c r="AP10" s="185" t="s">
        <v>18</v>
      </c>
      <c r="AQ10" s="187" t="s">
        <v>19</v>
      </c>
      <c r="AR10" s="188"/>
      <c r="AS10" s="188"/>
      <c r="AT10" s="188"/>
      <c r="AU10" s="188"/>
      <c r="AV10" s="188"/>
      <c r="AW10" s="189"/>
      <c r="AX10" s="174" t="s">
        <v>20</v>
      </c>
      <c r="AY10" s="176"/>
      <c r="AZ10" s="190" t="s">
        <v>21</v>
      </c>
      <c r="BA10" s="175"/>
      <c r="BB10" s="191"/>
      <c r="BC10" s="168" t="s">
        <v>22</v>
      </c>
      <c r="BD10" s="170"/>
      <c r="BE10" s="43"/>
    </row>
    <row r="11" spans="1:57" s="44" customFormat="1" ht="30.75" customHeight="1" thickBot="1" x14ac:dyDescent="0.45">
      <c r="A11" s="163"/>
      <c r="B11" s="166"/>
      <c r="C11" s="171"/>
      <c r="D11" s="172"/>
      <c r="E11" s="172"/>
      <c r="F11" s="173"/>
      <c r="G11" s="171"/>
      <c r="H11" s="172"/>
      <c r="I11" s="172"/>
      <c r="J11" s="173"/>
      <c r="K11" s="177"/>
      <c r="L11" s="178"/>
      <c r="M11" s="178"/>
      <c r="N11" s="178"/>
      <c r="O11" s="178"/>
      <c r="P11" s="178"/>
      <c r="Q11" s="179"/>
      <c r="R11" s="172"/>
      <c r="S11" s="172"/>
      <c r="T11" s="172"/>
      <c r="U11" s="171"/>
      <c r="V11" s="172"/>
      <c r="W11" s="172"/>
      <c r="X11" s="172"/>
      <c r="Y11" s="172"/>
      <c r="Z11" s="172"/>
      <c r="AA11" s="172"/>
      <c r="AB11" s="172"/>
      <c r="AC11" s="172"/>
      <c r="AD11" s="172"/>
      <c r="AE11" s="172"/>
      <c r="AF11" s="173"/>
      <c r="AG11" s="171"/>
      <c r="AH11" s="172"/>
      <c r="AI11" s="172"/>
      <c r="AJ11" s="173"/>
      <c r="AK11" s="171"/>
      <c r="AL11" s="173"/>
      <c r="AM11" s="171"/>
      <c r="AN11" s="172"/>
      <c r="AO11" s="173"/>
      <c r="AP11" s="186"/>
      <c r="AQ11" s="180" t="s">
        <v>23</v>
      </c>
      <c r="AR11" s="181"/>
      <c r="AS11" s="181"/>
      <c r="AT11" s="181"/>
      <c r="AU11" s="181"/>
      <c r="AV11" s="181"/>
      <c r="AW11" s="182"/>
      <c r="AX11" s="177"/>
      <c r="AY11" s="179"/>
      <c r="AZ11" s="192"/>
      <c r="BA11" s="178"/>
      <c r="BB11" s="193"/>
      <c r="BC11" s="171"/>
      <c r="BD11" s="173"/>
      <c r="BE11" s="43"/>
    </row>
    <row r="12" spans="1:57" s="50" customFormat="1" ht="198" customHeight="1" thickBot="1" x14ac:dyDescent="0.35">
      <c r="A12" s="164"/>
      <c r="B12" s="167"/>
      <c r="C12" s="45" t="s">
        <v>24</v>
      </c>
      <c r="D12" s="46" t="s">
        <v>25</v>
      </c>
      <c r="E12" s="46" t="s">
        <v>26</v>
      </c>
      <c r="F12" s="47" t="s">
        <v>27</v>
      </c>
      <c r="G12" s="45" t="s">
        <v>28</v>
      </c>
      <c r="H12" s="46" t="s">
        <v>29</v>
      </c>
      <c r="I12" s="46" t="s">
        <v>30</v>
      </c>
      <c r="J12" s="47" t="s">
        <v>31</v>
      </c>
      <c r="K12" s="45" t="s">
        <v>32</v>
      </c>
      <c r="L12" s="48" t="s">
        <v>33</v>
      </c>
      <c r="M12" s="48" t="s">
        <v>34</v>
      </c>
      <c r="N12" s="48" t="s">
        <v>35</v>
      </c>
      <c r="O12" s="48" t="s">
        <v>36</v>
      </c>
      <c r="P12" s="49" t="s">
        <v>37</v>
      </c>
      <c r="Q12" s="47" t="s">
        <v>38</v>
      </c>
      <c r="R12" s="99" t="s">
        <v>39</v>
      </c>
      <c r="S12" s="46" t="s">
        <v>40</v>
      </c>
      <c r="T12" s="49" t="s">
        <v>41</v>
      </c>
      <c r="U12" s="97" t="s">
        <v>42</v>
      </c>
      <c r="V12" s="95" t="s">
        <v>43</v>
      </c>
      <c r="W12" s="95" t="s">
        <v>44</v>
      </c>
      <c r="X12" s="100" t="s">
        <v>45</v>
      </c>
      <c r="Y12" s="100" t="s">
        <v>46</v>
      </c>
      <c r="Z12" s="100" t="s">
        <v>47</v>
      </c>
      <c r="AA12" s="100" t="s">
        <v>48</v>
      </c>
      <c r="AB12" s="100" t="s">
        <v>49</v>
      </c>
      <c r="AC12" s="100" t="s">
        <v>50</v>
      </c>
      <c r="AD12" s="100" t="s">
        <v>51</v>
      </c>
      <c r="AE12" s="101" t="s">
        <v>52</v>
      </c>
      <c r="AF12" s="93" t="s">
        <v>14</v>
      </c>
      <c r="AG12" s="97" t="s">
        <v>53</v>
      </c>
      <c r="AH12" s="95" t="s">
        <v>54</v>
      </c>
      <c r="AI12" s="95" t="s">
        <v>55</v>
      </c>
      <c r="AJ12" s="93" t="s">
        <v>56</v>
      </c>
      <c r="AK12" s="97" t="s">
        <v>16</v>
      </c>
      <c r="AL12" s="93" t="s">
        <v>57</v>
      </c>
      <c r="AM12" s="45" t="s">
        <v>39</v>
      </c>
      <c r="AN12" s="46" t="s">
        <v>40</v>
      </c>
      <c r="AO12" s="47" t="s">
        <v>41</v>
      </c>
      <c r="AP12" s="186"/>
      <c r="AQ12" s="45" t="s">
        <v>58</v>
      </c>
      <c r="AR12" s="46" t="s">
        <v>59</v>
      </c>
      <c r="AS12" s="46" t="s">
        <v>60</v>
      </c>
      <c r="AT12" s="46" t="s">
        <v>61</v>
      </c>
      <c r="AU12" s="46" t="s">
        <v>62</v>
      </c>
      <c r="AV12" s="46" t="s">
        <v>63</v>
      </c>
      <c r="AW12" s="47" t="s">
        <v>64</v>
      </c>
      <c r="AX12" s="93" t="s">
        <v>65</v>
      </c>
      <c r="AY12" s="94" t="s">
        <v>66</v>
      </c>
      <c r="AZ12" s="93" t="s">
        <v>67</v>
      </c>
      <c r="BA12" s="95" t="s">
        <v>68</v>
      </c>
      <c r="BB12" s="96" t="s">
        <v>69</v>
      </c>
      <c r="BC12" s="97" t="s">
        <v>70</v>
      </c>
      <c r="BD12" s="98" t="s">
        <v>71</v>
      </c>
    </row>
    <row r="13" spans="1:57" s="40" customFormat="1" ht="375.6" customHeight="1" x14ac:dyDescent="0.3">
      <c r="A13" s="183" t="s">
        <v>228</v>
      </c>
      <c r="B13" s="184" t="s">
        <v>229</v>
      </c>
      <c r="C13" s="115" t="s">
        <v>230</v>
      </c>
      <c r="D13" s="115" t="s">
        <v>231</v>
      </c>
      <c r="E13" s="115" t="s">
        <v>233</v>
      </c>
      <c r="F13" s="115" t="s">
        <v>232</v>
      </c>
      <c r="G13" s="115" t="s">
        <v>234</v>
      </c>
      <c r="H13" s="115" t="s">
        <v>106</v>
      </c>
      <c r="I13" s="115" t="s">
        <v>235</v>
      </c>
      <c r="J13" s="115" t="s">
        <v>236</v>
      </c>
      <c r="K13" s="115" t="s">
        <v>237</v>
      </c>
      <c r="L13" s="115" t="s">
        <v>238</v>
      </c>
      <c r="M13" s="115" t="s">
        <v>238</v>
      </c>
      <c r="N13" s="115" t="s">
        <v>238</v>
      </c>
      <c r="O13" s="115" t="s">
        <v>238</v>
      </c>
      <c r="P13" s="199" t="s">
        <v>239</v>
      </c>
      <c r="Q13" s="156" t="s">
        <v>109</v>
      </c>
      <c r="R13" s="156" t="s">
        <v>73</v>
      </c>
      <c r="S13" s="156" t="s">
        <v>85</v>
      </c>
      <c r="T13" s="155" t="str">
        <f>IFERROR(VLOOKUP(LEFT(R13,3)&amp;LEFT(S13,3),'Parametrización AC'!$B$36:$C$50,2,0),"-")</f>
        <v>ALTA</v>
      </c>
      <c r="U13" s="52" t="s">
        <v>75</v>
      </c>
      <c r="V13" s="81" t="s">
        <v>240</v>
      </c>
      <c r="W13" s="52" t="s">
        <v>76</v>
      </c>
      <c r="X13" s="53" t="s">
        <v>413</v>
      </c>
      <c r="Y13" s="52">
        <v>15</v>
      </c>
      <c r="Z13" s="52">
        <v>15</v>
      </c>
      <c r="AA13" s="52">
        <v>15</v>
      </c>
      <c r="AB13" s="52">
        <v>15</v>
      </c>
      <c r="AC13" s="52">
        <v>15</v>
      </c>
      <c r="AD13" s="52">
        <v>15</v>
      </c>
      <c r="AE13" s="52">
        <v>10</v>
      </c>
      <c r="AF13" s="54">
        <f>IF(AE13="","-",Y13+Z13+AA13+AB13+AC13+AD13+AE13)</f>
        <v>100</v>
      </c>
      <c r="AG13" s="54" t="str">
        <f>IF(AE13="","-",IF(AF13&lt;=85,"DEBIL",IF(AF13&lt;=95,"MODERADO",IF(AF13&lt;=150,"FUERTE"))))</f>
        <v>FUERTE</v>
      </c>
      <c r="AH13" s="52" t="s">
        <v>77</v>
      </c>
      <c r="AI13" s="54" t="str">
        <f>IFERROR(VLOOKUP(AG13&amp;AH13,'Parametrización AC'!$U$37:$V$45,2,0),"")</f>
        <v>FUERTE</v>
      </c>
      <c r="AJ13" s="196">
        <f>IFERROR((IF(AI13="",0,AF13)+IF(AI14="",0,AF14))/
(IF(AI13="",0,1)+IF(AI14="",0,1)),"-")</f>
        <v>100</v>
      </c>
      <c r="AK13" s="196" t="str">
        <f>IF(AJ13&lt;=49,"DEBIL",IF(AJ13&lt;=99,"MODERADO",IF(AJ13=100,"FUERTE","-")))</f>
        <v>FUERTE</v>
      </c>
      <c r="AL13" s="197" t="str">
        <f>IF(AJ13&lt;=49,"0",IF(AJ13&lt;=99,"1",IF(AJ13=100,"2","-")))</f>
        <v>2</v>
      </c>
      <c r="AM13" s="198" t="s">
        <v>73</v>
      </c>
      <c r="AN13" s="196" t="str">
        <f>IF(S13="","-",S13)</f>
        <v>MAYOR</v>
      </c>
      <c r="AO13" s="155" t="str">
        <f>IFERROR(VLOOKUP(LEFT(AM13,3)&amp;LEFT(AN13,3),'Parametrización AC'!$B$36:$C$50,2,0),"-")</f>
        <v>ALTA</v>
      </c>
      <c r="AP13" s="156" t="s">
        <v>225</v>
      </c>
      <c r="AQ13" s="115" t="s">
        <v>241</v>
      </c>
      <c r="AR13" s="115" t="s">
        <v>242</v>
      </c>
      <c r="AS13" s="115">
        <v>2</v>
      </c>
      <c r="AT13" s="115" t="s">
        <v>243</v>
      </c>
      <c r="AU13" s="151">
        <v>45809</v>
      </c>
      <c r="AV13" s="151">
        <v>45989</v>
      </c>
      <c r="AW13" s="115" t="s">
        <v>413</v>
      </c>
      <c r="AX13" s="85" t="s">
        <v>530</v>
      </c>
      <c r="AY13" s="88" t="s">
        <v>472</v>
      </c>
      <c r="AZ13" s="116" t="s">
        <v>531</v>
      </c>
      <c r="BA13" s="115" t="s">
        <v>532</v>
      </c>
      <c r="BB13" s="115" t="s">
        <v>532</v>
      </c>
      <c r="BC13" s="115"/>
      <c r="BD13" s="194"/>
    </row>
    <row r="14" spans="1:57" s="40" customFormat="1" ht="248.4" customHeight="1" x14ac:dyDescent="0.3">
      <c r="A14" s="142"/>
      <c r="B14" s="140"/>
      <c r="C14" s="108"/>
      <c r="D14" s="108"/>
      <c r="E14" s="108"/>
      <c r="F14" s="108"/>
      <c r="G14" s="108"/>
      <c r="H14" s="108"/>
      <c r="I14" s="108"/>
      <c r="J14" s="108"/>
      <c r="K14" s="108"/>
      <c r="L14" s="108"/>
      <c r="M14" s="108"/>
      <c r="N14" s="108"/>
      <c r="O14" s="108"/>
      <c r="P14" s="126"/>
      <c r="Q14" s="136"/>
      <c r="R14" s="136"/>
      <c r="S14" s="136"/>
      <c r="T14" s="146"/>
      <c r="U14" s="55" t="s">
        <v>75</v>
      </c>
      <c r="V14" s="82" t="s">
        <v>471</v>
      </c>
      <c r="W14" s="55" t="s">
        <v>76</v>
      </c>
      <c r="X14" s="56" t="s">
        <v>413</v>
      </c>
      <c r="Y14" s="55">
        <v>15</v>
      </c>
      <c r="Z14" s="55">
        <v>15</v>
      </c>
      <c r="AA14" s="55">
        <v>15</v>
      </c>
      <c r="AB14" s="55">
        <v>15</v>
      </c>
      <c r="AC14" s="55">
        <v>15</v>
      </c>
      <c r="AD14" s="55">
        <v>15</v>
      </c>
      <c r="AE14" s="55">
        <v>10</v>
      </c>
      <c r="AF14" s="57">
        <f t="shared" ref="AF14:AF22" si="0">IF(AE14="","-",Y14+Z14+AA14+AB14+AC14+AD14+AE14)</f>
        <v>100</v>
      </c>
      <c r="AG14" s="57" t="str">
        <f t="shared" ref="AG14:AG22" si="1">IF(AE14="","-",IF(AF14&lt;=85,"DEBIL",IF(AF14&lt;=95,"MODERADO",IF(AF14&lt;=150,"FUERTE"))))</f>
        <v>FUERTE</v>
      </c>
      <c r="AH14" s="55" t="s">
        <v>77</v>
      </c>
      <c r="AI14" s="57" t="str">
        <f>IFERROR(VLOOKUP(AG14&amp;AH14,'Parametrización AC'!$U$37:$V$45,2,0),"")</f>
        <v>FUERTE</v>
      </c>
      <c r="AJ14" s="122"/>
      <c r="AK14" s="122"/>
      <c r="AL14" s="120"/>
      <c r="AM14" s="136"/>
      <c r="AN14" s="122"/>
      <c r="AO14" s="146"/>
      <c r="AP14" s="136"/>
      <c r="AQ14" s="108"/>
      <c r="AR14" s="108"/>
      <c r="AS14" s="108"/>
      <c r="AT14" s="108"/>
      <c r="AU14" s="152"/>
      <c r="AV14" s="152"/>
      <c r="AW14" s="108"/>
      <c r="AX14" s="86" t="s">
        <v>530</v>
      </c>
      <c r="AY14" s="89" t="s">
        <v>473</v>
      </c>
      <c r="AZ14" s="110"/>
      <c r="BA14" s="108"/>
      <c r="BB14" s="108"/>
      <c r="BC14" s="108"/>
      <c r="BD14" s="157"/>
    </row>
    <row r="15" spans="1:57" s="40" customFormat="1" ht="298.2" customHeight="1" x14ac:dyDescent="0.3">
      <c r="A15" s="195" t="s">
        <v>244</v>
      </c>
      <c r="B15" s="140" t="s">
        <v>245</v>
      </c>
      <c r="C15" s="108" t="s">
        <v>250</v>
      </c>
      <c r="D15" s="108" t="s">
        <v>246</v>
      </c>
      <c r="E15" s="108" t="s">
        <v>247</v>
      </c>
      <c r="F15" s="108" t="s">
        <v>248</v>
      </c>
      <c r="G15" s="108" t="s">
        <v>249</v>
      </c>
      <c r="H15" s="108" t="s">
        <v>103</v>
      </c>
      <c r="I15" s="108" t="s">
        <v>251</v>
      </c>
      <c r="J15" s="108" t="s">
        <v>252</v>
      </c>
      <c r="K15" s="108" t="s">
        <v>253</v>
      </c>
      <c r="L15" s="108" t="s">
        <v>254</v>
      </c>
      <c r="M15" s="108" t="s">
        <v>254</v>
      </c>
      <c r="N15" s="108" t="s">
        <v>254</v>
      </c>
      <c r="O15" s="108" t="s">
        <v>238</v>
      </c>
      <c r="P15" s="108" t="s">
        <v>255</v>
      </c>
      <c r="Q15" s="136" t="s">
        <v>256</v>
      </c>
      <c r="R15" s="136" t="s">
        <v>73</v>
      </c>
      <c r="S15" s="136" t="s">
        <v>85</v>
      </c>
      <c r="T15" s="146" t="str">
        <f>IFERROR(VLOOKUP(LEFT(R15,3)&amp;LEFT(S15,3),'Parametrización AC'!$B$36:$C$50,2,0),"-")</f>
        <v>ALTA</v>
      </c>
      <c r="U15" s="136" t="s">
        <v>75</v>
      </c>
      <c r="V15" s="153" t="s">
        <v>474</v>
      </c>
      <c r="W15" s="136" t="s">
        <v>76</v>
      </c>
      <c r="X15" s="154" t="s">
        <v>257</v>
      </c>
      <c r="Y15" s="136">
        <v>15</v>
      </c>
      <c r="Z15" s="136">
        <v>15</v>
      </c>
      <c r="AA15" s="136">
        <v>15</v>
      </c>
      <c r="AB15" s="136">
        <v>15</v>
      </c>
      <c r="AC15" s="136">
        <v>15</v>
      </c>
      <c r="AD15" s="136">
        <v>15</v>
      </c>
      <c r="AE15" s="136">
        <v>10</v>
      </c>
      <c r="AF15" s="122">
        <f t="shared" si="0"/>
        <v>100</v>
      </c>
      <c r="AG15" s="122" t="str">
        <f t="shared" si="1"/>
        <v>FUERTE</v>
      </c>
      <c r="AH15" s="136" t="s">
        <v>77</v>
      </c>
      <c r="AI15" s="122" t="str">
        <f>IFERROR(VLOOKUP(AG15&amp;AH15,'Parametrización AC'!$U$37:$V$45,2,0),"")</f>
        <v>FUERTE</v>
      </c>
      <c r="AJ15" s="122">
        <f>IFERROR((IF(AI15="",0,AF15)+IF(AI16="",0,AF16))/
(IF(AI15="",0,1)+IF(AI16="",0,1)),"-")</f>
        <v>100</v>
      </c>
      <c r="AK15" s="122" t="str">
        <f t="shared" ref="AK15" si="2">IF(AJ15&lt;=49,"DEBIL",IF(AJ15&lt;=99,"MODERADO",IF(AJ15=100,"FUERTE","-")))</f>
        <v>FUERTE</v>
      </c>
      <c r="AL15" s="120" t="str">
        <f t="shared" ref="AL15" si="3">IF(AJ15&lt;=49,"0",IF(AJ15&lt;=99,"1",IF(AJ15=100,"2","-")))</f>
        <v>2</v>
      </c>
      <c r="AM15" s="137" t="s">
        <v>73</v>
      </c>
      <c r="AN15" s="122" t="str">
        <f t="shared" ref="AN15" si="4">IF(S15="","-",S15)</f>
        <v>MAYOR</v>
      </c>
      <c r="AO15" s="146" t="str">
        <f>IFERROR(VLOOKUP(LEFT(AM15,3)&amp;LEFT(AN15,3),'Parametrización AC'!$B$36:$C$50,2,0),"-")</f>
        <v>ALTA</v>
      </c>
      <c r="AP15" s="136" t="s">
        <v>225</v>
      </c>
      <c r="AQ15" s="58" t="s">
        <v>258</v>
      </c>
      <c r="AR15" s="58" t="s">
        <v>259</v>
      </c>
      <c r="AS15" s="58">
        <v>1</v>
      </c>
      <c r="AT15" s="58" t="s">
        <v>260</v>
      </c>
      <c r="AU15" s="59">
        <v>45659</v>
      </c>
      <c r="AV15" s="59">
        <v>45807</v>
      </c>
      <c r="AW15" s="58" t="s">
        <v>397</v>
      </c>
      <c r="AX15" s="200" t="s">
        <v>530</v>
      </c>
      <c r="AY15" s="202" t="s">
        <v>475</v>
      </c>
      <c r="AZ15" s="110" t="s">
        <v>531</v>
      </c>
      <c r="BA15" s="108" t="s">
        <v>532</v>
      </c>
      <c r="BB15" s="108" t="s">
        <v>532</v>
      </c>
      <c r="BC15" s="108"/>
      <c r="BD15" s="157"/>
    </row>
    <row r="16" spans="1:57" s="40" customFormat="1" ht="298.2" customHeight="1" x14ac:dyDescent="0.3">
      <c r="A16" s="195"/>
      <c r="B16" s="140"/>
      <c r="C16" s="108"/>
      <c r="D16" s="108"/>
      <c r="E16" s="108"/>
      <c r="F16" s="108"/>
      <c r="G16" s="108"/>
      <c r="H16" s="108"/>
      <c r="I16" s="108"/>
      <c r="J16" s="108"/>
      <c r="K16" s="108"/>
      <c r="L16" s="108"/>
      <c r="M16" s="108"/>
      <c r="N16" s="108"/>
      <c r="O16" s="108"/>
      <c r="P16" s="108"/>
      <c r="Q16" s="136"/>
      <c r="R16" s="136"/>
      <c r="S16" s="136"/>
      <c r="T16" s="146"/>
      <c r="U16" s="136"/>
      <c r="V16" s="153"/>
      <c r="W16" s="136"/>
      <c r="X16" s="154"/>
      <c r="Y16" s="136"/>
      <c r="Z16" s="136"/>
      <c r="AA16" s="136"/>
      <c r="AB16" s="136"/>
      <c r="AC16" s="136"/>
      <c r="AD16" s="136"/>
      <c r="AE16" s="136"/>
      <c r="AF16" s="122"/>
      <c r="AG16" s="122"/>
      <c r="AH16" s="136"/>
      <c r="AI16" s="122"/>
      <c r="AJ16" s="122"/>
      <c r="AK16" s="122"/>
      <c r="AL16" s="120"/>
      <c r="AM16" s="136"/>
      <c r="AN16" s="122"/>
      <c r="AO16" s="146"/>
      <c r="AP16" s="136"/>
      <c r="AQ16" s="58" t="s">
        <v>261</v>
      </c>
      <c r="AR16" s="58" t="s">
        <v>262</v>
      </c>
      <c r="AS16" s="58">
        <v>2</v>
      </c>
      <c r="AT16" s="58" t="s">
        <v>417</v>
      </c>
      <c r="AU16" s="59">
        <v>45748</v>
      </c>
      <c r="AV16" s="59">
        <v>45930</v>
      </c>
      <c r="AW16" s="58" t="s">
        <v>397</v>
      </c>
      <c r="AX16" s="201"/>
      <c r="AY16" s="203"/>
      <c r="AZ16" s="110"/>
      <c r="BA16" s="108"/>
      <c r="BB16" s="108"/>
      <c r="BC16" s="108"/>
      <c r="BD16" s="157"/>
    </row>
    <row r="17" spans="1:56" s="40" customFormat="1" ht="258" customHeight="1" x14ac:dyDescent="0.3">
      <c r="A17" s="51" t="s">
        <v>263</v>
      </c>
      <c r="B17" s="60" t="s">
        <v>290</v>
      </c>
      <c r="C17" s="56" t="s">
        <v>264</v>
      </c>
      <c r="D17" s="56" t="s">
        <v>265</v>
      </c>
      <c r="E17" s="56" t="s">
        <v>266</v>
      </c>
      <c r="F17" s="56" t="s">
        <v>267</v>
      </c>
      <c r="G17" s="56" t="s">
        <v>268</v>
      </c>
      <c r="H17" s="56" t="s">
        <v>269</v>
      </c>
      <c r="I17" s="56" t="s">
        <v>270</v>
      </c>
      <c r="J17" s="56" t="s">
        <v>271</v>
      </c>
      <c r="K17" s="56" t="s">
        <v>272</v>
      </c>
      <c r="L17" s="56" t="s">
        <v>238</v>
      </c>
      <c r="M17" s="56" t="s">
        <v>238</v>
      </c>
      <c r="N17" s="56" t="s">
        <v>238</v>
      </c>
      <c r="O17" s="56" t="s">
        <v>238</v>
      </c>
      <c r="P17" s="56" t="s">
        <v>273</v>
      </c>
      <c r="Q17" s="55" t="s">
        <v>109</v>
      </c>
      <c r="R17" s="55" t="s">
        <v>73</v>
      </c>
      <c r="S17" s="55" t="s">
        <v>124</v>
      </c>
      <c r="T17" s="61" t="str">
        <f>IFERROR(VLOOKUP(LEFT(R17,3)&amp;LEFT(S17,3),'Parametrización AC'!$B$36:$C$50,2,0),"-")</f>
        <v>ALTA</v>
      </c>
      <c r="U17" s="55" t="s">
        <v>75</v>
      </c>
      <c r="V17" s="83" t="s">
        <v>476</v>
      </c>
      <c r="W17" s="55" t="s">
        <v>76</v>
      </c>
      <c r="X17" s="58" t="s">
        <v>414</v>
      </c>
      <c r="Y17" s="55">
        <v>15</v>
      </c>
      <c r="Z17" s="55">
        <v>15</v>
      </c>
      <c r="AA17" s="55">
        <v>15</v>
      </c>
      <c r="AB17" s="55">
        <v>15</v>
      </c>
      <c r="AC17" s="55">
        <v>15</v>
      </c>
      <c r="AD17" s="55">
        <v>15</v>
      </c>
      <c r="AE17" s="55">
        <v>10</v>
      </c>
      <c r="AF17" s="57">
        <f t="shared" si="0"/>
        <v>100</v>
      </c>
      <c r="AG17" s="57" t="str">
        <f t="shared" si="1"/>
        <v>FUERTE</v>
      </c>
      <c r="AH17" s="55" t="s">
        <v>77</v>
      </c>
      <c r="AI17" s="57" t="str">
        <f>IFERROR(VLOOKUP(AG17&amp;AH17,'Parametrización AC'!$U$37:$V$45,2,0),"")</f>
        <v>FUERTE</v>
      </c>
      <c r="AJ17" s="57">
        <f>IFERROR((IF(AI17="",0,AF17))/
(IF(AI17="",0,1)),"-")</f>
        <v>100</v>
      </c>
      <c r="AK17" s="57" t="str">
        <f t="shared" ref="AK17" si="5">IF(AJ17&lt;=49,"DEBIL",IF(AJ17&lt;=99,"MODERADO",IF(AJ17=100,"FUERTE","-")))</f>
        <v>FUERTE</v>
      </c>
      <c r="AL17" s="62" t="str">
        <f t="shared" ref="AL17" si="6">IF(AJ17&lt;=49,"0",IF(AJ17&lt;=99,"1",IF(AJ17=100,"2","-")))</f>
        <v>2</v>
      </c>
      <c r="AM17" s="63" t="s">
        <v>73</v>
      </c>
      <c r="AN17" s="57" t="str">
        <f t="shared" ref="AN17" si="7">IF(S17="","-",S17)</f>
        <v>CATASTROFICO</v>
      </c>
      <c r="AO17" s="61" t="str">
        <f>IFERROR(VLOOKUP(LEFT(AM17,3)&amp;LEFT(AN17,3),'Parametrización AC'!$B$36:$C$50,2,0),"-")</f>
        <v>ALTA</v>
      </c>
      <c r="AP17" s="55" t="s">
        <v>225</v>
      </c>
      <c r="AQ17" s="64" t="s">
        <v>274</v>
      </c>
      <c r="AR17" s="65" t="s">
        <v>275</v>
      </c>
      <c r="AS17" s="65">
        <v>2</v>
      </c>
      <c r="AT17" s="65" t="s">
        <v>276</v>
      </c>
      <c r="AU17" s="66">
        <v>45778</v>
      </c>
      <c r="AV17" s="66">
        <v>45991</v>
      </c>
      <c r="AW17" s="57" t="s">
        <v>418</v>
      </c>
      <c r="AX17" s="86" t="s">
        <v>530</v>
      </c>
      <c r="AY17" s="90" t="s">
        <v>477</v>
      </c>
      <c r="AZ17" s="92" t="s">
        <v>531</v>
      </c>
      <c r="BA17" s="56" t="s">
        <v>532</v>
      </c>
      <c r="BB17" s="56" t="s">
        <v>532</v>
      </c>
      <c r="BC17" s="56"/>
      <c r="BD17" s="67"/>
    </row>
    <row r="18" spans="1:56" ht="216.6" customHeight="1" x14ac:dyDescent="0.3">
      <c r="A18" s="51" t="s">
        <v>278</v>
      </c>
      <c r="B18" s="60" t="s">
        <v>277</v>
      </c>
      <c r="C18" s="56" t="s">
        <v>279</v>
      </c>
      <c r="D18" s="56" t="s">
        <v>280</v>
      </c>
      <c r="E18" s="56" t="s">
        <v>281</v>
      </c>
      <c r="F18" s="56" t="s">
        <v>282</v>
      </c>
      <c r="G18" s="56" t="s">
        <v>283</v>
      </c>
      <c r="H18" s="56" t="s">
        <v>106</v>
      </c>
      <c r="I18" s="56" t="s">
        <v>270</v>
      </c>
      <c r="J18" s="56" t="s">
        <v>284</v>
      </c>
      <c r="K18" s="56" t="s">
        <v>285</v>
      </c>
      <c r="L18" s="56" t="s">
        <v>238</v>
      </c>
      <c r="M18" s="56" t="s">
        <v>238</v>
      </c>
      <c r="N18" s="56" t="s">
        <v>238</v>
      </c>
      <c r="O18" s="56" t="s">
        <v>238</v>
      </c>
      <c r="P18" s="56" t="s">
        <v>286</v>
      </c>
      <c r="Q18" s="55" t="s">
        <v>109</v>
      </c>
      <c r="R18" s="55" t="s">
        <v>73</v>
      </c>
      <c r="S18" s="55" t="s">
        <v>85</v>
      </c>
      <c r="T18" s="61" t="str">
        <f>IFERROR(VLOOKUP(LEFT(R18,3)&amp;LEFT(S18,3),'Parametrización AC'!$B$36:$C$50,2,0),"-")</f>
        <v>ALTA</v>
      </c>
      <c r="U18" s="55" t="s">
        <v>75</v>
      </c>
      <c r="V18" s="82" t="s">
        <v>478</v>
      </c>
      <c r="W18" s="55" t="s">
        <v>76</v>
      </c>
      <c r="X18" s="56" t="s">
        <v>397</v>
      </c>
      <c r="Y18" s="55">
        <v>15</v>
      </c>
      <c r="Z18" s="55">
        <v>15</v>
      </c>
      <c r="AA18" s="55">
        <v>15</v>
      </c>
      <c r="AB18" s="55">
        <v>15</v>
      </c>
      <c r="AC18" s="55">
        <v>15</v>
      </c>
      <c r="AD18" s="55">
        <v>15</v>
      </c>
      <c r="AE18" s="55">
        <v>10</v>
      </c>
      <c r="AF18" s="57">
        <f t="shared" si="0"/>
        <v>100</v>
      </c>
      <c r="AG18" s="57" t="str">
        <f t="shared" si="1"/>
        <v>FUERTE</v>
      </c>
      <c r="AH18" s="55" t="s">
        <v>77</v>
      </c>
      <c r="AI18" s="57" t="str">
        <f>IFERROR(VLOOKUP(AG18&amp;AH18,'Parametrización AC'!$U$37:$V$45,2,0),"")</f>
        <v>FUERTE</v>
      </c>
      <c r="AJ18" s="57">
        <f>IFERROR((IF(AI18="",0,AF18))/
(IF(AI18="",0,1)),"-")</f>
        <v>100</v>
      </c>
      <c r="AK18" s="57" t="str">
        <f t="shared" ref="AK18" si="8">IF(AJ18&lt;=49,"DEBIL",IF(AJ18&lt;=99,"MODERADO",IF(AJ18=100,"FUERTE","-")))</f>
        <v>FUERTE</v>
      </c>
      <c r="AL18" s="62" t="str">
        <f t="shared" ref="AL18" si="9">IF(AJ18&lt;=49,"0",IF(AJ18&lt;=99,"1",IF(AJ18=100,"2","-")))</f>
        <v>2</v>
      </c>
      <c r="AM18" s="63" t="s">
        <v>73</v>
      </c>
      <c r="AN18" s="57" t="str">
        <f t="shared" ref="AN18" si="10">IF(S18="","-",S18)</f>
        <v>MAYOR</v>
      </c>
      <c r="AO18" s="61" t="str">
        <f>IFERROR(VLOOKUP(LEFT(AM18,3)&amp;LEFT(AN18,3),'Parametrización AC'!$B$36:$C$50,2,0),"-")</f>
        <v>ALTA</v>
      </c>
      <c r="AP18" s="55" t="s">
        <v>225</v>
      </c>
      <c r="AQ18" s="56" t="s">
        <v>479</v>
      </c>
      <c r="AR18" s="56" t="s">
        <v>287</v>
      </c>
      <c r="AS18" s="56">
        <v>2</v>
      </c>
      <c r="AT18" s="56" t="s">
        <v>288</v>
      </c>
      <c r="AU18" s="68">
        <v>45809</v>
      </c>
      <c r="AV18" s="68">
        <v>45997</v>
      </c>
      <c r="AW18" s="56" t="s">
        <v>397</v>
      </c>
      <c r="AX18" s="86" t="s">
        <v>530</v>
      </c>
      <c r="AY18" s="90" t="s">
        <v>480</v>
      </c>
      <c r="AZ18" s="92" t="s">
        <v>531</v>
      </c>
      <c r="BA18" s="56" t="s">
        <v>532</v>
      </c>
      <c r="BB18" s="56" t="s">
        <v>532</v>
      </c>
      <c r="BC18" s="56"/>
      <c r="BD18" s="67"/>
    </row>
    <row r="19" spans="1:56" ht="180.6" customHeight="1" x14ac:dyDescent="0.3">
      <c r="A19" s="51" t="s">
        <v>291</v>
      </c>
      <c r="B19" s="60" t="s">
        <v>289</v>
      </c>
      <c r="C19" s="64" t="s">
        <v>305</v>
      </c>
      <c r="D19" s="64" t="s">
        <v>292</v>
      </c>
      <c r="E19" s="64" t="s">
        <v>293</v>
      </c>
      <c r="F19" s="64" t="s">
        <v>294</v>
      </c>
      <c r="G19" s="64" t="s">
        <v>295</v>
      </c>
      <c r="H19" s="64" t="s">
        <v>296</v>
      </c>
      <c r="I19" s="69" t="s">
        <v>297</v>
      </c>
      <c r="J19" s="64" t="s">
        <v>298</v>
      </c>
      <c r="K19" s="64" t="s">
        <v>299</v>
      </c>
      <c r="L19" s="56" t="s">
        <v>238</v>
      </c>
      <c r="M19" s="56" t="s">
        <v>238</v>
      </c>
      <c r="N19" s="56" t="s">
        <v>238</v>
      </c>
      <c r="O19" s="56" t="s">
        <v>238</v>
      </c>
      <c r="P19" s="64" t="s">
        <v>300</v>
      </c>
      <c r="Q19" s="55" t="s">
        <v>109</v>
      </c>
      <c r="R19" s="55" t="s">
        <v>73</v>
      </c>
      <c r="S19" s="55" t="s">
        <v>74</v>
      </c>
      <c r="T19" s="61" t="str">
        <f>IFERROR(VLOOKUP(LEFT(R19,3)&amp;LEFT(S19,3),'Parametrización AC'!$B$36:$C$50,2,0),"-")</f>
        <v>MODERADA</v>
      </c>
      <c r="U19" s="55" t="s">
        <v>75</v>
      </c>
      <c r="V19" s="83" t="s">
        <v>482</v>
      </c>
      <c r="W19" s="55" t="s">
        <v>76</v>
      </c>
      <c r="X19" s="58" t="s">
        <v>397</v>
      </c>
      <c r="Y19" s="55">
        <v>15</v>
      </c>
      <c r="Z19" s="55">
        <v>15</v>
      </c>
      <c r="AA19" s="55">
        <v>15</v>
      </c>
      <c r="AB19" s="55">
        <v>15</v>
      </c>
      <c r="AC19" s="55">
        <v>15</v>
      </c>
      <c r="AD19" s="55">
        <v>15</v>
      </c>
      <c r="AE19" s="55">
        <v>10</v>
      </c>
      <c r="AF19" s="57">
        <f t="shared" si="0"/>
        <v>100</v>
      </c>
      <c r="AG19" s="57" t="str">
        <f t="shared" si="1"/>
        <v>FUERTE</v>
      </c>
      <c r="AH19" s="55" t="s">
        <v>77</v>
      </c>
      <c r="AI19" s="57" t="str">
        <f>IFERROR(VLOOKUP(AG19&amp;AH19,'Parametrización AC'!$U$37:$V$45,2,0),"")</f>
        <v>FUERTE</v>
      </c>
      <c r="AJ19" s="57">
        <f>IFERROR((IF(AI19="",0,AF19))/
(IF(AI19="",0,1)),"-")</f>
        <v>100</v>
      </c>
      <c r="AK19" s="57" t="str">
        <f t="shared" ref="AK19" si="11">IF(AJ19&lt;=49,"DEBIL",IF(AJ19&lt;=99,"MODERADO",IF(AJ19=100,"FUERTE","-")))</f>
        <v>FUERTE</v>
      </c>
      <c r="AL19" s="62" t="str">
        <f t="shared" ref="AL19" si="12">IF(AJ19&lt;=49,"0",IF(AJ19&lt;=99,"1",IF(AJ19=100,"2","-")))</f>
        <v>2</v>
      </c>
      <c r="AM19" s="63" t="s">
        <v>73</v>
      </c>
      <c r="AN19" s="57" t="str">
        <f t="shared" ref="AN19" si="13">IF(S19="","-",S19)</f>
        <v xml:space="preserve">MODERADO </v>
      </c>
      <c r="AO19" s="61" t="str">
        <f>IFERROR(VLOOKUP(LEFT(AM19,3)&amp;LEFT(AN19,3),'Parametrización AC'!$B$36:$C$50,2,0),"-")</f>
        <v>MODERADA</v>
      </c>
      <c r="AP19" s="55" t="s">
        <v>225</v>
      </c>
      <c r="AQ19" s="58" t="s">
        <v>484</v>
      </c>
      <c r="AR19" s="58" t="s">
        <v>301</v>
      </c>
      <c r="AS19" s="58">
        <v>2</v>
      </c>
      <c r="AT19" s="58" t="s">
        <v>302</v>
      </c>
      <c r="AU19" s="59">
        <v>45779</v>
      </c>
      <c r="AV19" s="59">
        <v>45989</v>
      </c>
      <c r="AW19" s="58" t="s">
        <v>414</v>
      </c>
      <c r="AX19" s="86" t="s">
        <v>530</v>
      </c>
      <c r="AY19" s="90" t="s">
        <v>486</v>
      </c>
      <c r="AZ19" s="92" t="s">
        <v>531</v>
      </c>
      <c r="BA19" s="56" t="s">
        <v>532</v>
      </c>
      <c r="BB19" s="56" t="s">
        <v>532</v>
      </c>
      <c r="BC19" s="56"/>
      <c r="BD19" s="67"/>
    </row>
    <row r="20" spans="1:56" ht="171.6" customHeight="1" x14ac:dyDescent="0.3">
      <c r="A20" s="51" t="s">
        <v>291</v>
      </c>
      <c r="B20" s="60" t="s">
        <v>289</v>
      </c>
      <c r="C20" s="64" t="s">
        <v>307</v>
      </c>
      <c r="D20" s="64" t="s">
        <v>308</v>
      </c>
      <c r="E20" s="64" t="s">
        <v>306</v>
      </c>
      <c r="F20" s="64" t="s">
        <v>309</v>
      </c>
      <c r="G20" s="64" t="s">
        <v>310</v>
      </c>
      <c r="H20" s="64" t="s">
        <v>296</v>
      </c>
      <c r="I20" s="69" t="s">
        <v>481</v>
      </c>
      <c r="J20" s="64" t="s">
        <v>312</v>
      </c>
      <c r="K20" s="64" t="s">
        <v>311</v>
      </c>
      <c r="L20" s="56" t="s">
        <v>238</v>
      </c>
      <c r="M20" s="56" t="s">
        <v>238</v>
      </c>
      <c r="N20" s="56" t="s">
        <v>238</v>
      </c>
      <c r="O20" s="56" t="s">
        <v>238</v>
      </c>
      <c r="P20" s="64" t="s">
        <v>300</v>
      </c>
      <c r="Q20" s="55" t="s">
        <v>109</v>
      </c>
      <c r="R20" s="55" t="s">
        <v>73</v>
      </c>
      <c r="S20" s="55" t="s">
        <v>74</v>
      </c>
      <c r="T20" s="61" t="str">
        <f>IFERROR(VLOOKUP(LEFT(R20,3)&amp;LEFT(S20,3),'Parametrización AC'!$B$36:$C$50,2,0),"-")</f>
        <v>MODERADA</v>
      </c>
      <c r="U20" s="55" t="s">
        <v>75</v>
      </c>
      <c r="V20" s="82" t="s">
        <v>483</v>
      </c>
      <c r="W20" s="55" t="s">
        <v>76</v>
      </c>
      <c r="X20" s="58" t="s">
        <v>397</v>
      </c>
      <c r="Y20" s="55">
        <v>15</v>
      </c>
      <c r="Z20" s="55">
        <v>15</v>
      </c>
      <c r="AA20" s="55">
        <v>15</v>
      </c>
      <c r="AB20" s="55">
        <v>15</v>
      </c>
      <c r="AC20" s="55">
        <v>15</v>
      </c>
      <c r="AD20" s="55">
        <v>15</v>
      </c>
      <c r="AE20" s="55">
        <v>10</v>
      </c>
      <c r="AF20" s="57">
        <f t="shared" si="0"/>
        <v>100</v>
      </c>
      <c r="AG20" s="57" t="str">
        <f t="shared" si="1"/>
        <v>FUERTE</v>
      </c>
      <c r="AH20" s="55" t="s">
        <v>77</v>
      </c>
      <c r="AI20" s="57" t="str">
        <f>IFERROR(VLOOKUP(AG20&amp;AH20,'Parametrización AC'!$U$37:$V$45,2,0),"")</f>
        <v>FUERTE</v>
      </c>
      <c r="AJ20" s="57">
        <f>IFERROR((IF(AI20="",0,AF20))/
(IF(AI20="",0,1)),"-")</f>
        <v>100</v>
      </c>
      <c r="AK20" s="57" t="str">
        <f t="shared" ref="AK20" si="14">IF(AJ20&lt;=49,"DEBIL",IF(AJ20&lt;=99,"MODERADO",IF(AJ20=100,"FUERTE","-")))</f>
        <v>FUERTE</v>
      </c>
      <c r="AL20" s="62" t="str">
        <f t="shared" ref="AL20" si="15">IF(AJ20&lt;=49,"0",IF(AJ20&lt;=99,"1",IF(AJ20=100,"2","-")))</f>
        <v>2</v>
      </c>
      <c r="AM20" s="63" t="s">
        <v>73</v>
      </c>
      <c r="AN20" s="57" t="str">
        <f t="shared" ref="AN20" si="16">IF(S20="","-",S20)</f>
        <v xml:space="preserve">MODERADO </v>
      </c>
      <c r="AO20" s="61" t="str">
        <f>IFERROR(VLOOKUP(LEFT(AM20,3)&amp;LEFT(AN20,3),'Parametrización AC'!$B$36:$C$50,2,0),"-")</f>
        <v>MODERADA</v>
      </c>
      <c r="AP20" s="55" t="s">
        <v>225</v>
      </c>
      <c r="AQ20" s="56" t="s">
        <v>485</v>
      </c>
      <c r="AR20" s="56" t="s">
        <v>303</v>
      </c>
      <c r="AS20" s="56">
        <v>4</v>
      </c>
      <c r="AT20" s="56" t="s">
        <v>304</v>
      </c>
      <c r="AU20" s="68">
        <v>45659</v>
      </c>
      <c r="AV20" s="68">
        <v>46022</v>
      </c>
      <c r="AW20" s="56" t="s">
        <v>397</v>
      </c>
      <c r="AX20" s="86" t="s">
        <v>530</v>
      </c>
      <c r="AY20" s="90" t="s">
        <v>487</v>
      </c>
      <c r="AZ20" s="92" t="s">
        <v>531</v>
      </c>
      <c r="BA20" s="56" t="s">
        <v>532</v>
      </c>
      <c r="BB20" s="56" t="s">
        <v>532</v>
      </c>
      <c r="BC20" s="56"/>
      <c r="BD20" s="67"/>
    </row>
    <row r="21" spans="1:56" ht="409.2" customHeight="1" x14ac:dyDescent="0.3">
      <c r="A21" s="142" t="s">
        <v>322</v>
      </c>
      <c r="B21" s="134" t="s">
        <v>313</v>
      </c>
      <c r="C21" s="126" t="s">
        <v>314</v>
      </c>
      <c r="D21" s="126" t="s">
        <v>315</v>
      </c>
      <c r="E21" s="126" t="s">
        <v>316</v>
      </c>
      <c r="F21" s="126" t="s">
        <v>317</v>
      </c>
      <c r="G21" s="126" t="s">
        <v>318</v>
      </c>
      <c r="H21" s="126" t="s">
        <v>106</v>
      </c>
      <c r="I21" s="126" t="s">
        <v>319</v>
      </c>
      <c r="J21" s="126" t="s">
        <v>320</v>
      </c>
      <c r="K21" s="126" t="s">
        <v>488</v>
      </c>
      <c r="L21" s="126" t="s">
        <v>238</v>
      </c>
      <c r="M21" s="126" t="s">
        <v>238</v>
      </c>
      <c r="N21" s="126" t="s">
        <v>238</v>
      </c>
      <c r="O21" s="126" t="s">
        <v>238</v>
      </c>
      <c r="P21" s="126" t="s">
        <v>321</v>
      </c>
      <c r="Q21" s="136" t="s">
        <v>109</v>
      </c>
      <c r="R21" s="136" t="s">
        <v>73</v>
      </c>
      <c r="S21" s="136" t="s">
        <v>85</v>
      </c>
      <c r="T21" s="146" t="str">
        <f>IFERROR(VLOOKUP(LEFT(R21,3)&amp;LEFT(S21,3),'Parametrización AC'!$B$36:$C$50,2,0),"-")</f>
        <v>ALTA</v>
      </c>
      <c r="U21" s="55" t="s">
        <v>75</v>
      </c>
      <c r="V21" s="83" t="s">
        <v>489</v>
      </c>
      <c r="W21" s="55" t="s">
        <v>76</v>
      </c>
      <c r="X21" s="58" t="s">
        <v>414</v>
      </c>
      <c r="Y21" s="55">
        <v>15</v>
      </c>
      <c r="Z21" s="55">
        <v>15</v>
      </c>
      <c r="AA21" s="55">
        <v>15</v>
      </c>
      <c r="AB21" s="55">
        <v>15</v>
      </c>
      <c r="AC21" s="55">
        <v>15</v>
      </c>
      <c r="AD21" s="55">
        <v>15</v>
      </c>
      <c r="AE21" s="55">
        <v>10</v>
      </c>
      <c r="AF21" s="57">
        <f t="shared" si="0"/>
        <v>100</v>
      </c>
      <c r="AG21" s="57" t="str">
        <f t="shared" si="1"/>
        <v>FUERTE</v>
      </c>
      <c r="AH21" s="55" t="s">
        <v>77</v>
      </c>
      <c r="AI21" s="57" t="str">
        <f>IFERROR(VLOOKUP(AG21&amp;AH21,'Parametrización AC'!$U$37:$V$45,2,0),"")</f>
        <v>FUERTE</v>
      </c>
      <c r="AJ21" s="122">
        <f>IFERROR((IF(AI21="",0,AF21)+IF(AI22="",0,AF22))/
(IF(AI21="",0,1)+IF(AI22="",0,1)),"-")</f>
        <v>100</v>
      </c>
      <c r="AK21" s="122" t="str">
        <f t="shared" ref="AK21" si="17">IF(AJ21&lt;=49,"DEBIL",IF(AJ21&lt;=99,"MODERADO",IF(AJ21=100,"FUERTE","-")))</f>
        <v>FUERTE</v>
      </c>
      <c r="AL21" s="120" t="str">
        <f t="shared" ref="AL21" si="18">IF(AJ21&lt;=49,"0",IF(AJ21&lt;=99,"1",IF(AJ21=100,"2","-")))</f>
        <v>2</v>
      </c>
      <c r="AM21" s="137" t="s">
        <v>73</v>
      </c>
      <c r="AN21" s="122" t="str">
        <f t="shared" ref="AN21" si="19">IF(S21="","-",S21)</f>
        <v>MAYOR</v>
      </c>
      <c r="AO21" s="146" t="str">
        <f>IFERROR(VLOOKUP(LEFT(AM21,3)&amp;LEFT(AN21,3),'Parametrización AC'!$B$36:$C$50,2,0),"-")</f>
        <v>ALTA</v>
      </c>
      <c r="AP21" s="136" t="s">
        <v>225</v>
      </c>
      <c r="AQ21" s="154" t="s">
        <v>323</v>
      </c>
      <c r="AR21" s="154" t="s">
        <v>324</v>
      </c>
      <c r="AS21" s="154">
        <v>3</v>
      </c>
      <c r="AT21" s="154" t="s">
        <v>325</v>
      </c>
      <c r="AU21" s="158">
        <v>45719</v>
      </c>
      <c r="AV21" s="158">
        <v>45968</v>
      </c>
      <c r="AW21" s="154" t="s">
        <v>414</v>
      </c>
      <c r="AX21" s="86" t="s">
        <v>530</v>
      </c>
      <c r="AY21" s="90" t="s">
        <v>491</v>
      </c>
      <c r="AZ21" s="92" t="s">
        <v>531</v>
      </c>
      <c r="BA21" s="56" t="s">
        <v>532</v>
      </c>
      <c r="BB21" s="56" t="s">
        <v>532</v>
      </c>
      <c r="BC21" s="108"/>
      <c r="BD21" s="157"/>
    </row>
    <row r="22" spans="1:56" ht="409.2" customHeight="1" x14ac:dyDescent="0.3">
      <c r="A22" s="142"/>
      <c r="B22" s="134"/>
      <c r="C22" s="126"/>
      <c r="D22" s="126"/>
      <c r="E22" s="126"/>
      <c r="F22" s="126"/>
      <c r="G22" s="126"/>
      <c r="H22" s="126"/>
      <c r="I22" s="126"/>
      <c r="J22" s="126"/>
      <c r="K22" s="126"/>
      <c r="L22" s="126"/>
      <c r="M22" s="126"/>
      <c r="N22" s="126"/>
      <c r="O22" s="126"/>
      <c r="P22" s="126"/>
      <c r="Q22" s="136"/>
      <c r="R22" s="136"/>
      <c r="S22" s="136"/>
      <c r="T22" s="146"/>
      <c r="U22" s="55" t="s">
        <v>75</v>
      </c>
      <c r="V22" s="83" t="s">
        <v>490</v>
      </c>
      <c r="W22" s="55" t="s">
        <v>76</v>
      </c>
      <c r="X22" s="58" t="s">
        <v>414</v>
      </c>
      <c r="Y22" s="55">
        <v>15</v>
      </c>
      <c r="Z22" s="55">
        <v>15</v>
      </c>
      <c r="AA22" s="55">
        <v>15</v>
      </c>
      <c r="AB22" s="55">
        <v>15</v>
      </c>
      <c r="AC22" s="55">
        <v>15</v>
      </c>
      <c r="AD22" s="55">
        <v>15</v>
      </c>
      <c r="AE22" s="55">
        <v>10</v>
      </c>
      <c r="AF22" s="57">
        <f t="shared" si="0"/>
        <v>100</v>
      </c>
      <c r="AG22" s="57" t="str">
        <f t="shared" si="1"/>
        <v>FUERTE</v>
      </c>
      <c r="AH22" s="55" t="s">
        <v>77</v>
      </c>
      <c r="AI22" s="57" t="str">
        <f>IFERROR(VLOOKUP(AG22&amp;AH22,'Parametrización AC'!$U$37:$V$45,2,0),"")</f>
        <v>FUERTE</v>
      </c>
      <c r="AJ22" s="122"/>
      <c r="AK22" s="122"/>
      <c r="AL22" s="120"/>
      <c r="AM22" s="136"/>
      <c r="AN22" s="122"/>
      <c r="AO22" s="146"/>
      <c r="AP22" s="136"/>
      <c r="AQ22" s="154"/>
      <c r="AR22" s="154"/>
      <c r="AS22" s="154"/>
      <c r="AT22" s="154"/>
      <c r="AU22" s="158"/>
      <c r="AV22" s="158"/>
      <c r="AW22" s="154"/>
      <c r="AX22" s="86" t="s">
        <v>530</v>
      </c>
      <c r="AY22" s="90" t="s">
        <v>492</v>
      </c>
      <c r="AZ22" s="92" t="s">
        <v>531</v>
      </c>
      <c r="BA22" s="56" t="s">
        <v>532</v>
      </c>
      <c r="BB22" s="56" t="s">
        <v>532</v>
      </c>
      <c r="BC22" s="108"/>
      <c r="BD22" s="157"/>
    </row>
    <row r="23" spans="1:56" ht="244.2" customHeight="1" x14ac:dyDescent="0.3">
      <c r="A23" s="51" t="s">
        <v>326</v>
      </c>
      <c r="B23" s="60" t="s">
        <v>327</v>
      </c>
      <c r="C23" s="56" t="s">
        <v>328</v>
      </c>
      <c r="D23" s="56" t="s">
        <v>329</v>
      </c>
      <c r="E23" s="56" t="s">
        <v>330</v>
      </c>
      <c r="F23" s="56" t="s">
        <v>331</v>
      </c>
      <c r="G23" s="56" t="s">
        <v>332</v>
      </c>
      <c r="H23" s="56" t="s">
        <v>106</v>
      </c>
      <c r="I23" s="56" t="s">
        <v>333</v>
      </c>
      <c r="J23" s="56" t="s">
        <v>334</v>
      </c>
      <c r="K23" s="56" t="s">
        <v>335</v>
      </c>
      <c r="L23" s="56" t="s">
        <v>238</v>
      </c>
      <c r="M23" s="56" t="s">
        <v>238</v>
      </c>
      <c r="N23" s="56" t="s">
        <v>238</v>
      </c>
      <c r="O23" s="56" t="s">
        <v>238</v>
      </c>
      <c r="P23" s="56" t="s">
        <v>336</v>
      </c>
      <c r="Q23" s="55" t="s">
        <v>109</v>
      </c>
      <c r="R23" s="55" t="s">
        <v>73</v>
      </c>
      <c r="S23" s="55" t="s">
        <v>74</v>
      </c>
      <c r="T23" s="70" t="str">
        <f>IFERROR(VLOOKUP(LEFT(R23,3)&amp;LEFT(S23,3),[1]Parametrización!$B$36:$C$50,2,0),"-")</f>
        <v>MODERADA</v>
      </c>
      <c r="U23" s="55" t="s">
        <v>98</v>
      </c>
      <c r="V23" s="82" t="s">
        <v>337</v>
      </c>
      <c r="W23" s="55" t="s">
        <v>76</v>
      </c>
      <c r="X23" s="56" t="s">
        <v>419</v>
      </c>
      <c r="Y23" s="55">
        <v>15</v>
      </c>
      <c r="Z23" s="55">
        <v>15</v>
      </c>
      <c r="AA23" s="55">
        <v>15</v>
      </c>
      <c r="AB23" s="55">
        <v>15</v>
      </c>
      <c r="AC23" s="55">
        <v>15</v>
      </c>
      <c r="AD23" s="55">
        <v>15</v>
      </c>
      <c r="AE23" s="55">
        <v>10</v>
      </c>
      <c r="AF23" s="57">
        <f>IF(AE23="","-",Y23+Z23+AA23+AB23+AC23+AD23+AE23)</f>
        <v>100</v>
      </c>
      <c r="AG23" s="57" t="str">
        <f>IF(AE23="","-",IF(AF23&lt;=85,"DEBIL",IF(AF23&lt;=95,"MODERADO",IF(AF23&lt;=150,"FUERTE"))))</f>
        <v>FUERTE</v>
      </c>
      <c r="AH23" s="55" t="s">
        <v>77</v>
      </c>
      <c r="AI23" s="57" t="str">
        <f>IFERROR(VLOOKUP(AG23&amp;AH23,[1]Parametrización!$U$37:$V$45,2,0),"")</f>
        <v>FUERTE</v>
      </c>
      <c r="AJ23" s="57">
        <f>IFERROR((IF(AI23="",0,AF23))/
(IF(AI23="",0,1)),"-")</f>
        <v>100</v>
      </c>
      <c r="AK23" s="57" t="str">
        <f t="shared" ref="AK23" si="20">IF(AJ23&lt;=49,"DEBIL",IF(AJ23&lt;=99,"MODERADO",IF(AJ23=100,"FUERTE","-")))</f>
        <v>FUERTE</v>
      </c>
      <c r="AL23" s="62" t="str">
        <f t="shared" ref="AL23" si="21">IF(AJ23&lt;=49,"0",IF(AJ23&lt;=99,"1",IF(AJ23=100,"2","-")))</f>
        <v>2</v>
      </c>
      <c r="AM23" s="63" t="s">
        <v>73</v>
      </c>
      <c r="AN23" s="57" t="str">
        <f>IF(S23="","-",S23)</f>
        <v xml:space="preserve">MODERADO </v>
      </c>
      <c r="AO23" s="70" t="str">
        <f>IFERROR(VLOOKUP(LEFT(AM23,3)&amp;LEFT(AN23,3),[1]Parametrización!$B$36:$C$50,2,0),"-")</f>
        <v>MODERADA</v>
      </c>
      <c r="AP23" s="55" t="s">
        <v>349</v>
      </c>
      <c r="AQ23" s="56" t="s">
        <v>493</v>
      </c>
      <c r="AR23" s="56">
        <v>4</v>
      </c>
      <c r="AS23" s="56">
        <v>4</v>
      </c>
      <c r="AT23" s="56" t="s">
        <v>338</v>
      </c>
      <c r="AU23" s="68">
        <v>45698</v>
      </c>
      <c r="AV23" s="68">
        <v>46006</v>
      </c>
      <c r="AW23" s="56" t="s">
        <v>419</v>
      </c>
      <c r="AX23" s="87" t="s">
        <v>530</v>
      </c>
      <c r="AY23" s="91" t="s">
        <v>494</v>
      </c>
      <c r="AZ23" s="92" t="s">
        <v>531</v>
      </c>
      <c r="BA23" s="56" t="s">
        <v>532</v>
      </c>
      <c r="BB23" s="56" t="s">
        <v>532</v>
      </c>
      <c r="BC23" s="71"/>
      <c r="BD23" s="72"/>
    </row>
    <row r="24" spans="1:56" ht="141" customHeight="1" x14ac:dyDescent="0.3">
      <c r="A24" s="149" t="s">
        <v>444</v>
      </c>
      <c r="B24" s="150" t="s">
        <v>339</v>
      </c>
      <c r="C24" s="148" t="s">
        <v>340</v>
      </c>
      <c r="D24" s="148" t="s">
        <v>341</v>
      </c>
      <c r="E24" s="148" t="s">
        <v>342</v>
      </c>
      <c r="F24" s="148" t="s">
        <v>343</v>
      </c>
      <c r="G24" s="126" t="s">
        <v>344</v>
      </c>
      <c r="H24" s="126" t="s">
        <v>106</v>
      </c>
      <c r="I24" s="148" t="s">
        <v>345</v>
      </c>
      <c r="J24" s="148" t="s">
        <v>346</v>
      </c>
      <c r="K24" s="148" t="s">
        <v>347</v>
      </c>
      <c r="L24" s="128" t="s">
        <v>254</v>
      </c>
      <c r="M24" s="128" t="s">
        <v>254</v>
      </c>
      <c r="N24" s="128" t="s">
        <v>254</v>
      </c>
      <c r="O24" s="128" t="s">
        <v>254</v>
      </c>
      <c r="P24" s="148" t="s">
        <v>348</v>
      </c>
      <c r="Q24" s="122" t="s">
        <v>109</v>
      </c>
      <c r="R24" s="122" t="s">
        <v>123</v>
      </c>
      <c r="S24" s="122" t="s">
        <v>85</v>
      </c>
      <c r="T24" s="126" t="s">
        <v>184</v>
      </c>
      <c r="U24" s="122" t="s">
        <v>75</v>
      </c>
      <c r="V24" s="69" t="s">
        <v>495</v>
      </c>
      <c r="W24" s="122" t="s">
        <v>76</v>
      </c>
      <c r="X24" s="64" t="s">
        <v>415</v>
      </c>
      <c r="Y24" s="73">
        <v>15</v>
      </c>
      <c r="Z24" s="73">
        <v>15</v>
      </c>
      <c r="AA24" s="73">
        <v>15</v>
      </c>
      <c r="AB24" s="73">
        <v>15</v>
      </c>
      <c r="AC24" s="73">
        <v>15</v>
      </c>
      <c r="AD24" s="73">
        <v>15</v>
      </c>
      <c r="AE24" s="73">
        <v>10</v>
      </c>
      <c r="AF24" s="73">
        <f>+Y24+Z24+AA24+AB24+AC24+AD24+AE24</f>
        <v>100</v>
      </c>
      <c r="AG24" s="73" t="str">
        <f>IF(AF24&lt;=85,"DEBIL",IF(AF24&lt;=95,"MODERADO",IF(AF24&lt;=100,"FUERTE")))</f>
        <v>FUERTE</v>
      </c>
      <c r="AH24" s="57" t="s">
        <v>77</v>
      </c>
      <c r="AI24" s="57" t="str">
        <f>IFERROR(VLOOKUP(AG24&amp;AH24,[1]Parametrización!$U$37:$V$45,2,0),"")</f>
        <v>FUERTE</v>
      </c>
      <c r="AJ24" s="57">
        <f>IFERROR((IF(AI24="",0,AF24))/
(IF(AI24="",0,1)),"-")</f>
        <v>100</v>
      </c>
      <c r="AK24" s="57" t="str">
        <f t="shared" ref="AK24:AK25" si="22">IF(AJ24&lt;=49,"DEBIL",IF(AJ24&lt;=99,"MODERADO",IF(AJ24=100,"FUERTE","-")))</f>
        <v>FUERTE</v>
      </c>
      <c r="AL24" s="147" t="str">
        <f>IF(AJ24&lt;=49,"0",IF(AJ24&lt;=99,"1",IF(AJ24=100,"2")))</f>
        <v>2</v>
      </c>
      <c r="AM24" s="120" t="s">
        <v>73</v>
      </c>
      <c r="AN24" s="122" t="str">
        <f>S24</f>
        <v>MAYOR</v>
      </c>
      <c r="AO24" s="146" t="s">
        <v>167</v>
      </c>
      <c r="AP24" s="122" t="s">
        <v>349</v>
      </c>
      <c r="AQ24" s="126" t="s">
        <v>497</v>
      </c>
      <c r="AR24" s="126" t="s">
        <v>350</v>
      </c>
      <c r="AS24" s="126">
        <v>1</v>
      </c>
      <c r="AT24" s="126" t="s">
        <v>351</v>
      </c>
      <c r="AU24" s="207">
        <v>45691</v>
      </c>
      <c r="AV24" s="207">
        <v>45838</v>
      </c>
      <c r="AW24" s="126" t="s">
        <v>420</v>
      </c>
      <c r="AX24" s="87" t="s">
        <v>530</v>
      </c>
      <c r="AY24" s="90" t="s">
        <v>498</v>
      </c>
      <c r="AZ24" s="92" t="s">
        <v>531</v>
      </c>
      <c r="BA24" s="56" t="s">
        <v>532</v>
      </c>
      <c r="BB24" s="56" t="s">
        <v>532</v>
      </c>
      <c r="BC24" s="71"/>
      <c r="BD24" s="72"/>
    </row>
    <row r="25" spans="1:56" ht="94.2" customHeight="1" x14ac:dyDescent="0.3">
      <c r="A25" s="149"/>
      <c r="B25" s="150"/>
      <c r="C25" s="148"/>
      <c r="D25" s="148"/>
      <c r="E25" s="148"/>
      <c r="F25" s="148"/>
      <c r="G25" s="126"/>
      <c r="H25" s="126"/>
      <c r="I25" s="148"/>
      <c r="J25" s="148"/>
      <c r="K25" s="148"/>
      <c r="L25" s="128"/>
      <c r="M25" s="128"/>
      <c r="N25" s="128"/>
      <c r="O25" s="128"/>
      <c r="P25" s="148"/>
      <c r="Q25" s="122"/>
      <c r="R25" s="122"/>
      <c r="S25" s="122"/>
      <c r="T25" s="126"/>
      <c r="U25" s="122"/>
      <c r="V25" s="129" t="s">
        <v>496</v>
      </c>
      <c r="W25" s="122"/>
      <c r="X25" s="126" t="s">
        <v>415</v>
      </c>
      <c r="Y25" s="122">
        <v>15</v>
      </c>
      <c r="Z25" s="122">
        <v>15</v>
      </c>
      <c r="AA25" s="122">
        <v>15</v>
      </c>
      <c r="AB25" s="122">
        <v>15</v>
      </c>
      <c r="AC25" s="122">
        <v>15</v>
      </c>
      <c r="AD25" s="122">
        <v>15</v>
      </c>
      <c r="AE25" s="122">
        <v>10</v>
      </c>
      <c r="AF25" s="122">
        <f>+Y24+Z24+AA24+AB24+AC24+AD24+AE24</f>
        <v>100</v>
      </c>
      <c r="AG25" s="122" t="str">
        <f>IF(AF24&lt;=85,"DEBIL",IF(AF24&lt;=95,"MODERADO",IF(AF24&lt;=100,"FUERTE")))</f>
        <v>FUERTE</v>
      </c>
      <c r="AH25" s="122" t="s">
        <v>77</v>
      </c>
      <c r="AI25" s="122" t="str">
        <f>IFERROR(VLOOKUP(AG25&amp;AH25,[1]Parametrización!$U$37:$V$45,2,0),"")</f>
        <v>FUERTE</v>
      </c>
      <c r="AJ25" s="122">
        <f>IFERROR((IF(AI25="",0,AF25))/
(IF(AI25="",0,1)),"-")</f>
        <v>100</v>
      </c>
      <c r="AK25" s="122" t="str">
        <f t="shared" si="22"/>
        <v>FUERTE</v>
      </c>
      <c r="AL25" s="147"/>
      <c r="AM25" s="120"/>
      <c r="AN25" s="122"/>
      <c r="AO25" s="146"/>
      <c r="AP25" s="122"/>
      <c r="AQ25" s="126"/>
      <c r="AR25" s="126"/>
      <c r="AS25" s="126"/>
      <c r="AT25" s="126"/>
      <c r="AU25" s="207"/>
      <c r="AV25" s="207"/>
      <c r="AW25" s="126"/>
      <c r="AX25" s="131" t="s">
        <v>530</v>
      </c>
      <c r="AY25" s="206" t="s">
        <v>499</v>
      </c>
      <c r="AZ25" s="110" t="s">
        <v>531</v>
      </c>
      <c r="BA25" s="108" t="s">
        <v>532</v>
      </c>
      <c r="BB25" s="108" t="s">
        <v>532</v>
      </c>
      <c r="BC25" s="71"/>
      <c r="BD25" s="72"/>
    </row>
    <row r="26" spans="1:56" ht="94.2" customHeight="1" x14ac:dyDescent="0.3">
      <c r="A26" s="149"/>
      <c r="B26" s="150"/>
      <c r="C26" s="148"/>
      <c r="D26" s="148"/>
      <c r="E26" s="148"/>
      <c r="F26" s="148"/>
      <c r="G26" s="126"/>
      <c r="H26" s="126"/>
      <c r="I26" s="148"/>
      <c r="J26" s="148"/>
      <c r="K26" s="148"/>
      <c r="L26" s="128"/>
      <c r="M26" s="128"/>
      <c r="N26" s="128"/>
      <c r="O26" s="128"/>
      <c r="P26" s="148"/>
      <c r="Q26" s="122"/>
      <c r="R26" s="122"/>
      <c r="S26" s="122"/>
      <c r="T26" s="126"/>
      <c r="U26" s="122"/>
      <c r="V26" s="129"/>
      <c r="W26" s="122"/>
      <c r="X26" s="126"/>
      <c r="Y26" s="122"/>
      <c r="Z26" s="122"/>
      <c r="AA26" s="122"/>
      <c r="AB26" s="122"/>
      <c r="AC26" s="122"/>
      <c r="AD26" s="122"/>
      <c r="AE26" s="122"/>
      <c r="AF26" s="122"/>
      <c r="AG26" s="122"/>
      <c r="AH26" s="122"/>
      <c r="AI26" s="122"/>
      <c r="AJ26" s="122"/>
      <c r="AK26" s="122"/>
      <c r="AL26" s="147"/>
      <c r="AM26" s="120"/>
      <c r="AN26" s="122"/>
      <c r="AO26" s="146"/>
      <c r="AP26" s="122"/>
      <c r="AQ26" s="126"/>
      <c r="AR26" s="126"/>
      <c r="AS26" s="126"/>
      <c r="AT26" s="126"/>
      <c r="AU26" s="207"/>
      <c r="AV26" s="207"/>
      <c r="AW26" s="126"/>
      <c r="AX26" s="131"/>
      <c r="AY26" s="206"/>
      <c r="AZ26" s="110"/>
      <c r="BA26" s="108"/>
      <c r="BB26" s="108"/>
      <c r="BC26" s="71"/>
      <c r="BD26" s="72"/>
    </row>
    <row r="27" spans="1:56" ht="265.8" customHeight="1" x14ac:dyDescent="0.3">
      <c r="A27" s="51" t="s">
        <v>352</v>
      </c>
      <c r="B27" s="60" t="s">
        <v>353</v>
      </c>
      <c r="C27" s="56" t="s">
        <v>354</v>
      </c>
      <c r="D27" s="56" t="s">
        <v>355</v>
      </c>
      <c r="E27" s="56" t="s">
        <v>356</v>
      </c>
      <c r="F27" s="56" t="s">
        <v>357</v>
      </c>
      <c r="G27" s="56" t="s">
        <v>358</v>
      </c>
      <c r="H27" s="56" t="s">
        <v>106</v>
      </c>
      <c r="I27" s="56" t="s">
        <v>235</v>
      </c>
      <c r="J27" s="56" t="s">
        <v>500</v>
      </c>
      <c r="K27" s="56" t="s">
        <v>359</v>
      </c>
      <c r="L27" s="56" t="s">
        <v>238</v>
      </c>
      <c r="M27" s="56" t="s">
        <v>238</v>
      </c>
      <c r="N27" s="56" t="s">
        <v>238</v>
      </c>
      <c r="O27" s="56" t="s">
        <v>238</v>
      </c>
      <c r="P27" s="56" t="s">
        <v>360</v>
      </c>
      <c r="Q27" s="55" t="s">
        <v>109</v>
      </c>
      <c r="R27" s="55" t="s">
        <v>73</v>
      </c>
      <c r="S27" s="55" t="s">
        <v>85</v>
      </c>
      <c r="T27" s="74" t="str">
        <f>IFERROR(VLOOKUP(LEFT(R27,3)&amp;LEFT(S27,3),[2]Parametrización!$B$36:$C$50,2,0),"-")</f>
        <v>ALTA</v>
      </c>
      <c r="U27" s="55" t="s">
        <v>75</v>
      </c>
      <c r="V27" s="82" t="s">
        <v>361</v>
      </c>
      <c r="W27" s="55" t="s">
        <v>76</v>
      </c>
      <c r="X27" s="56" t="s">
        <v>362</v>
      </c>
      <c r="Y27" s="55">
        <v>15</v>
      </c>
      <c r="Z27" s="55">
        <v>15</v>
      </c>
      <c r="AA27" s="55">
        <v>15</v>
      </c>
      <c r="AB27" s="55">
        <v>15</v>
      </c>
      <c r="AC27" s="55">
        <v>15</v>
      </c>
      <c r="AD27" s="55">
        <v>15</v>
      </c>
      <c r="AE27" s="55">
        <v>10</v>
      </c>
      <c r="AF27" s="57">
        <f>IF(AE27="","-",Y27+Z27+AA27+AB27+AC27+AD27+AE27)</f>
        <v>100</v>
      </c>
      <c r="AG27" s="57" t="str">
        <f>IF(AE27="","-",IF(AF27&lt;=85,"DEBIL",IF(AF27&lt;=95,"MODERADO",IF(AF27&lt;=150,"FUERTE"))))</f>
        <v>FUERTE</v>
      </c>
      <c r="AH27" s="55" t="s">
        <v>77</v>
      </c>
      <c r="AI27" s="57" t="str">
        <f>IFERROR(VLOOKUP(AG27&amp;AH27,[2]Parametrización!$U$37:$V$45,2,0),"")</f>
        <v>FUERTE</v>
      </c>
      <c r="AJ27" s="57">
        <v>100</v>
      </c>
      <c r="AK27" s="57" t="str">
        <f>IF(AJ27&lt;=49,"DEBIL",IF(AJ27&lt;=99,"MODERADO",IF(AJ27=100,"FUERTE","-")))</f>
        <v>FUERTE</v>
      </c>
      <c r="AL27" s="62" t="str">
        <f>IF(AJ27&lt;=49,"0",IF(AJ27&lt;=99,"1",IF(AJ27=100,"2","-")))</f>
        <v>2</v>
      </c>
      <c r="AM27" s="63" t="s">
        <v>73</v>
      </c>
      <c r="AN27" s="57" t="str">
        <f>IF(S27="","-",S27)</f>
        <v>MAYOR</v>
      </c>
      <c r="AO27" s="74" t="str">
        <f>IFERROR(VLOOKUP(LEFT(AM27,3)&amp;LEFT(AN27,3),[2]Parametrización!$B$36:$C$50,2,0),"-")</f>
        <v>ALTA</v>
      </c>
      <c r="AP27" s="55" t="s">
        <v>225</v>
      </c>
      <c r="AQ27" s="56" t="s">
        <v>501</v>
      </c>
      <c r="AR27" s="56" t="s">
        <v>363</v>
      </c>
      <c r="AS27" s="56">
        <v>2</v>
      </c>
      <c r="AT27" s="56" t="s">
        <v>364</v>
      </c>
      <c r="AU27" s="68">
        <v>45689</v>
      </c>
      <c r="AV27" s="68">
        <v>45991</v>
      </c>
      <c r="AW27" s="56" t="s">
        <v>362</v>
      </c>
      <c r="AX27" s="87" t="s">
        <v>530</v>
      </c>
      <c r="AY27" s="91" t="s">
        <v>502</v>
      </c>
      <c r="AZ27" s="92" t="s">
        <v>531</v>
      </c>
      <c r="BA27" s="56" t="s">
        <v>532</v>
      </c>
      <c r="BB27" s="56" t="s">
        <v>532</v>
      </c>
      <c r="BC27" s="71"/>
      <c r="BD27" s="72"/>
    </row>
    <row r="28" spans="1:56" ht="396" customHeight="1" x14ac:dyDescent="0.3">
      <c r="A28" s="51" t="s">
        <v>365</v>
      </c>
      <c r="B28" s="60" t="s">
        <v>366</v>
      </c>
      <c r="C28" s="56" t="s">
        <v>367</v>
      </c>
      <c r="D28" s="56" t="s">
        <v>375</v>
      </c>
      <c r="E28" s="56" t="s">
        <v>368</v>
      </c>
      <c r="F28" s="56" t="s">
        <v>369</v>
      </c>
      <c r="G28" s="56" t="s">
        <v>370</v>
      </c>
      <c r="H28" s="56" t="s">
        <v>371</v>
      </c>
      <c r="I28" s="56" t="s">
        <v>503</v>
      </c>
      <c r="J28" s="56" t="s">
        <v>372</v>
      </c>
      <c r="K28" s="56" t="s">
        <v>504</v>
      </c>
      <c r="L28" s="56" t="s">
        <v>238</v>
      </c>
      <c r="M28" s="56" t="s">
        <v>238</v>
      </c>
      <c r="N28" s="56" t="s">
        <v>238</v>
      </c>
      <c r="O28" s="56" t="s">
        <v>238</v>
      </c>
      <c r="P28" s="56" t="s">
        <v>373</v>
      </c>
      <c r="Q28" s="55" t="s">
        <v>109</v>
      </c>
      <c r="R28" s="55" t="s">
        <v>73</v>
      </c>
      <c r="S28" s="55" t="s">
        <v>85</v>
      </c>
      <c r="T28" s="75" t="str">
        <f>IFERROR(VLOOKUP(LEFT(R28,3)&amp;LEFT(S28,3),[3]Parametrización!$B$36:$C$50,2,0),"-")</f>
        <v>ALTA</v>
      </c>
      <c r="U28" s="55" t="s">
        <v>75</v>
      </c>
      <c r="V28" s="82" t="s">
        <v>505</v>
      </c>
      <c r="W28" s="55" t="s">
        <v>76</v>
      </c>
      <c r="X28" s="56" t="s">
        <v>425</v>
      </c>
      <c r="Y28" s="55">
        <v>15</v>
      </c>
      <c r="Z28" s="55">
        <v>15</v>
      </c>
      <c r="AA28" s="55">
        <v>15</v>
      </c>
      <c r="AB28" s="55">
        <v>15</v>
      </c>
      <c r="AC28" s="55">
        <v>15</v>
      </c>
      <c r="AD28" s="55">
        <v>15</v>
      </c>
      <c r="AE28" s="55">
        <v>10</v>
      </c>
      <c r="AF28" s="57">
        <f>IF(AE28="","-",Y28+Z28+AA28+AB28+AC28+AD28+AE28)</f>
        <v>100</v>
      </c>
      <c r="AG28" s="57" t="str">
        <f>IF(AE28="","-",IF(AF28&lt;=85,"DEBIL",IF(AF28&lt;=95,"MODERADO",IF(AF28&lt;=150,"FUERTE"))))</f>
        <v>FUERTE</v>
      </c>
      <c r="AH28" s="55" t="s">
        <v>77</v>
      </c>
      <c r="AI28" s="57" t="str">
        <f>IFERROR(VLOOKUP(AG28&amp;AH28,[3]Parametrización!$U$37:$V$45,2,0),"")</f>
        <v>FUERTE</v>
      </c>
      <c r="AJ28" s="57">
        <v>100</v>
      </c>
      <c r="AK28" s="57" t="str">
        <f>IF(AJ28&lt;=49,"DEBIL",IF(AJ28&lt;=99,"MODERADO",IF(AJ28=100,"FUERTE","-")))</f>
        <v>FUERTE</v>
      </c>
      <c r="AL28" s="62" t="str">
        <f>IF(AJ28&lt;=49,"0",IF(AJ28&lt;=99,"1",IF(AJ28=100,"2","-")))</f>
        <v>2</v>
      </c>
      <c r="AM28" s="63" t="s">
        <v>73</v>
      </c>
      <c r="AN28" s="57" t="str">
        <f>IF(S28="","-",S28)</f>
        <v>MAYOR</v>
      </c>
      <c r="AO28" s="74" t="str">
        <f>IFERROR(VLOOKUP(LEFT(AM28,3)&amp;LEFT(AN28,3),[3]Parametrización!$B$36:$C$50,2,0),"-")</f>
        <v>ALTA</v>
      </c>
      <c r="AP28" s="55" t="s">
        <v>88</v>
      </c>
      <c r="AQ28" s="56" t="s">
        <v>424</v>
      </c>
      <c r="AR28" s="56" t="s">
        <v>423</v>
      </c>
      <c r="AS28" s="56">
        <v>2</v>
      </c>
      <c r="AT28" s="56" t="s">
        <v>374</v>
      </c>
      <c r="AU28" s="68">
        <v>45747</v>
      </c>
      <c r="AV28" s="68">
        <v>45985</v>
      </c>
      <c r="AW28" s="56" t="s">
        <v>416</v>
      </c>
      <c r="AX28" s="87" t="s">
        <v>530</v>
      </c>
      <c r="AY28" s="91" t="s">
        <v>506</v>
      </c>
      <c r="AZ28" s="92" t="s">
        <v>531</v>
      </c>
      <c r="BA28" s="56" t="s">
        <v>532</v>
      </c>
      <c r="BB28" s="56" t="s">
        <v>532</v>
      </c>
      <c r="BC28" s="71"/>
      <c r="BD28" s="72"/>
    </row>
    <row r="29" spans="1:56" ht="166.8" customHeight="1" x14ac:dyDescent="0.3">
      <c r="A29" s="51" t="s">
        <v>376</v>
      </c>
      <c r="B29" s="60" t="s">
        <v>377</v>
      </c>
      <c r="C29" s="56" t="s">
        <v>457</v>
      </c>
      <c r="D29" s="56" t="s">
        <v>458</v>
      </c>
      <c r="E29" s="56" t="s">
        <v>459</v>
      </c>
      <c r="F29" s="56" t="s">
        <v>460</v>
      </c>
      <c r="G29" s="56" t="s">
        <v>461</v>
      </c>
      <c r="H29" s="56" t="s">
        <v>378</v>
      </c>
      <c r="I29" s="56" t="s">
        <v>462</v>
      </c>
      <c r="J29" s="56" t="s">
        <v>463</v>
      </c>
      <c r="K29" s="56" t="s">
        <v>507</v>
      </c>
      <c r="L29" s="56" t="s">
        <v>238</v>
      </c>
      <c r="M29" s="56" t="s">
        <v>238</v>
      </c>
      <c r="N29" s="56" t="s">
        <v>238</v>
      </c>
      <c r="O29" s="56" t="s">
        <v>238</v>
      </c>
      <c r="P29" s="56" t="s">
        <v>464</v>
      </c>
      <c r="Q29" s="55" t="s">
        <v>104</v>
      </c>
      <c r="R29" s="55" t="s">
        <v>73</v>
      </c>
      <c r="S29" s="55" t="s">
        <v>74</v>
      </c>
      <c r="T29" s="77" t="s">
        <v>156</v>
      </c>
      <c r="U29" s="55" t="s">
        <v>98</v>
      </c>
      <c r="V29" s="82" t="s">
        <v>508</v>
      </c>
      <c r="W29" s="55" t="s">
        <v>76</v>
      </c>
      <c r="X29" s="56" t="s">
        <v>465</v>
      </c>
      <c r="Y29" s="55">
        <v>15</v>
      </c>
      <c r="Z29" s="55">
        <v>15</v>
      </c>
      <c r="AA29" s="55">
        <v>15</v>
      </c>
      <c r="AB29" s="55">
        <v>15</v>
      </c>
      <c r="AC29" s="55">
        <v>15</v>
      </c>
      <c r="AD29" s="55">
        <v>15</v>
      </c>
      <c r="AE29" s="55">
        <v>10</v>
      </c>
      <c r="AF29" s="57">
        <v>100</v>
      </c>
      <c r="AG29" s="57" t="s">
        <v>77</v>
      </c>
      <c r="AH29" s="55" t="s">
        <v>77</v>
      </c>
      <c r="AI29" s="57" t="s">
        <v>77</v>
      </c>
      <c r="AJ29" s="57">
        <v>100</v>
      </c>
      <c r="AK29" s="57" t="s">
        <v>77</v>
      </c>
      <c r="AL29" s="62" t="s">
        <v>466</v>
      </c>
      <c r="AM29" s="63" t="s">
        <v>73</v>
      </c>
      <c r="AN29" s="57" t="s">
        <v>74</v>
      </c>
      <c r="AO29" s="70" t="s">
        <v>156</v>
      </c>
      <c r="AP29" s="55" t="s">
        <v>509</v>
      </c>
      <c r="AQ29" s="56" t="s">
        <v>467</v>
      </c>
      <c r="AR29" s="56" t="s">
        <v>468</v>
      </c>
      <c r="AS29" s="56">
        <v>4</v>
      </c>
      <c r="AT29" s="56" t="s">
        <v>469</v>
      </c>
      <c r="AU29" s="68">
        <v>45659</v>
      </c>
      <c r="AV29" s="68">
        <v>46022</v>
      </c>
      <c r="AW29" s="56" t="s">
        <v>470</v>
      </c>
      <c r="AX29" s="87" t="s">
        <v>530</v>
      </c>
      <c r="AY29" s="91" t="s">
        <v>510</v>
      </c>
      <c r="AZ29" s="92" t="s">
        <v>531</v>
      </c>
      <c r="BA29" s="56" t="s">
        <v>532</v>
      </c>
      <c r="BB29" s="56" t="s">
        <v>532</v>
      </c>
      <c r="BC29" s="71"/>
      <c r="BD29" s="72"/>
    </row>
    <row r="30" spans="1:56" ht="160.80000000000001" customHeight="1" x14ac:dyDescent="0.3">
      <c r="A30" s="145" t="s">
        <v>2</v>
      </c>
      <c r="B30" s="134" t="s">
        <v>379</v>
      </c>
      <c r="C30" s="126" t="s">
        <v>380</v>
      </c>
      <c r="D30" s="126" t="s">
        <v>381</v>
      </c>
      <c r="E30" s="126" t="s">
        <v>382</v>
      </c>
      <c r="F30" s="126" t="s">
        <v>383</v>
      </c>
      <c r="G30" s="126" t="s">
        <v>384</v>
      </c>
      <c r="H30" s="126" t="s">
        <v>106</v>
      </c>
      <c r="I30" s="126" t="s">
        <v>235</v>
      </c>
      <c r="J30" s="126" t="s">
        <v>385</v>
      </c>
      <c r="K30" s="126" t="s">
        <v>386</v>
      </c>
      <c r="L30" s="126" t="s">
        <v>238</v>
      </c>
      <c r="M30" s="126" t="s">
        <v>238</v>
      </c>
      <c r="N30" s="126" t="s">
        <v>238</v>
      </c>
      <c r="O30" s="126" t="s">
        <v>238</v>
      </c>
      <c r="P30" s="126" t="s">
        <v>387</v>
      </c>
      <c r="Q30" s="122" t="s">
        <v>109</v>
      </c>
      <c r="R30" s="122" t="s">
        <v>123</v>
      </c>
      <c r="S30" s="122" t="s">
        <v>85</v>
      </c>
      <c r="T30" s="126" t="s">
        <v>184</v>
      </c>
      <c r="U30" s="57" t="s">
        <v>75</v>
      </c>
      <c r="V30" s="69" t="s">
        <v>388</v>
      </c>
      <c r="W30" s="122" t="s">
        <v>76</v>
      </c>
      <c r="X30" s="64" t="s">
        <v>416</v>
      </c>
      <c r="Y30" s="57">
        <v>15</v>
      </c>
      <c r="Z30" s="57">
        <v>15</v>
      </c>
      <c r="AA30" s="57">
        <v>15</v>
      </c>
      <c r="AB30" s="57">
        <v>15</v>
      </c>
      <c r="AC30" s="57">
        <v>15</v>
      </c>
      <c r="AD30" s="57">
        <v>15</v>
      </c>
      <c r="AE30" s="57">
        <v>10</v>
      </c>
      <c r="AF30" s="57">
        <f t="shared" ref="AF30:AF32" si="23">+Y30+Z30+AA30+AB30+AC30+AD30+AE30</f>
        <v>100</v>
      </c>
      <c r="AG30" s="57" t="str">
        <f t="shared" ref="AG30:AG32" si="24">IF(AF30&lt;=85,"DEBIL",IF(AF30&lt;=95,"MODERADO",IF(AF30&lt;=100,"FUERTE")))</f>
        <v>FUERTE</v>
      </c>
      <c r="AH30" s="57" t="s">
        <v>77</v>
      </c>
      <c r="AI30" s="57" t="str">
        <f>IFERROR(VLOOKUP(AG30&amp;AH30,[4]Parametrización!$U$37:$V$45,2,0),"")</f>
        <v>FUERTE</v>
      </c>
      <c r="AJ30" s="122">
        <v>100</v>
      </c>
      <c r="AK30" s="122" t="str">
        <f t="shared" ref="AK30" si="25">IF(AJ30&lt;=49,"DEBIL",IF(AJ30&lt;=99,"MODERADO",IF(AJ30=100,"FUERTE")))</f>
        <v>FUERTE</v>
      </c>
      <c r="AL30" s="120" t="str">
        <f t="shared" ref="AL30" si="26">IF(AJ30&lt;=49,"0",IF(AJ30&lt;=99,"1",IF(AJ30=100,"2")))</f>
        <v>2</v>
      </c>
      <c r="AM30" s="120" t="s">
        <v>89</v>
      </c>
      <c r="AN30" s="122" t="str">
        <f t="shared" ref="AN30" si="27">S30</f>
        <v>MAYOR</v>
      </c>
      <c r="AO30" s="124" t="s">
        <v>167</v>
      </c>
      <c r="AP30" s="122" t="s">
        <v>349</v>
      </c>
      <c r="AQ30" s="64" t="s">
        <v>389</v>
      </c>
      <c r="AR30" s="65" t="s">
        <v>390</v>
      </c>
      <c r="AS30" s="65">
        <v>3</v>
      </c>
      <c r="AT30" s="65" t="s">
        <v>391</v>
      </c>
      <c r="AU30" s="76">
        <v>45719</v>
      </c>
      <c r="AV30" s="76">
        <v>45961</v>
      </c>
      <c r="AW30" s="64" t="s">
        <v>421</v>
      </c>
      <c r="AX30" s="87" t="s">
        <v>530</v>
      </c>
      <c r="AY30" s="216" t="s">
        <v>533</v>
      </c>
      <c r="AZ30" s="92" t="s">
        <v>531</v>
      </c>
      <c r="BA30" s="56" t="s">
        <v>532</v>
      </c>
      <c r="BB30" s="56" t="s">
        <v>532</v>
      </c>
      <c r="BC30" s="71"/>
      <c r="BD30" s="72"/>
    </row>
    <row r="31" spans="1:56" ht="121.2" customHeight="1" x14ac:dyDescent="0.3">
      <c r="A31" s="145"/>
      <c r="B31" s="134"/>
      <c r="C31" s="126"/>
      <c r="D31" s="126"/>
      <c r="E31" s="126"/>
      <c r="F31" s="126"/>
      <c r="G31" s="126"/>
      <c r="H31" s="126"/>
      <c r="I31" s="126"/>
      <c r="J31" s="126"/>
      <c r="K31" s="126"/>
      <c r="L31" s="126"/>
      <c r="M31" s="126"/>
      <c r="N31" s="126"/>
      <c r="O31" s="126"/>
      <c r="P31" s="126"/>
      <c r="Q31" s="122"/>
      <c r="R31" s="122"/>
      <c r="S31" s="122"/>
      <c r="T31" s="126"/>
      <c r="U31" s="122" t="s">
        <v>75</v>
      </c>
      <c r="V31" s="129" t="s">
        <v>392</v>
      </c>
      <c r="W31" s="122"/>
      <c r="X31" s="126" t="s">
        <v>396</v>
      </c>
      <c r="Y31" s="57">
        <v>15</v>
      </c>
      <c r="Z31" s="57">
        <v>15</v>
      </c>
      <c r="AA31" s="57">
        <v>15</v>
      </c>
      <c r="AB31" s="57">
        <v>15</v>
      </c>
      <c r="AC31" s="57">
        <v>15</v>
      </c>
      <c r="AD31" s="57">
        <v>15</v>
      </c>
      <c r="AE31" s="57">
        <v>10</v>
      </c>
      <c r="AF31" s="57">
        <f t="shared" si="23"/>
        <v>100</v>
      </c>
      <c r="AG31" s="57" t="str">
        <f t="shared" si="24"/>
        <v>FUERTE</v>
      </c>
      <c r="AH31" s="57" t="s">
        <v>77</v>
      </c>
      <c r="AI31" s="57" t="str">
        <f>IFERROR(VLOOKUP(AG31&amp;AH31,[4]Parametrización!$U$37:$V$45,2,0),"")</f>
        <v>FUERTE</v>
      </c>
      <c r="AJ31" s="122"/>
      <c r="AK31" s="122"/>
      <c r="AL31" s="120"/>
      <c r="AM31" s="120"/>
      <c r="AN31" s="122"/>
      <c r="AO31" s="124"/>
      <c r="AP31" s="122"/>
      <c r="AQ31" s="126" t="s">
        <v>393</v>
      </c>
      <c r="AR31" s="144" t="s">
        <v>394</v>
      </c>
      <c r="AS31" s="144">
        <v>2</v>
      </c>
      <c r="AT31" s="144" t="s">
        <v>395</v>
      </c>
      <c r="AU31" s="207">
        <v>45719</v>
      </c>
      <c r="AV31" s="207">
        <v>45989</v>
      </c>
      <c r="AW31" s="126" t="s">
        <v>397</v>
      </c>
      <c r="AX31" s="112" t="s">
        <v>530</v>
      </c>
      <c r="AY31" s="217" t="s">
        <v>534</v>
      </c>
      <c r="AZ31" s="110" t="s">
        <v>531</v>
      </c>
      <c r="BA31" s="108" t="s">
        <v>532</v>
      </c>
      <c r="BB31" s="108" t="s">
        <v>532</v>
      </c>
      <c r="BC31" s="106"/>
      <c r="BD31" s="104"/>
    </row>
    <row r="32" spans="1:56" ht="87.6" customHeight="1" x14ac:dyDescent="0.3">
      <c r="A32" s="145"/>
      <c r="B32" s="134"/>
      <c r="C32" s="126"/>
      <c r="D32" s="126"/>
      <c r="E32" s="126"/>
      <c r="F32" s="126"/>
      <c r="G32" s="126"/>
      <c r="H32" s="126"/>
      <c r="I32" s="126"/>
      <c r="J32" s="126"/>
      <c r="K32" s="126"/>
      <c r="L32" s="126"/>
      <c r="M32" s="126"/>
      <c r="N32" s="126"/>
      <c r="O32" s="126"/>
      <c r="P32" s="126"/>
      <c r="Q32" s="122"/>
      <c r="R32" s="122"/>
      <c r="S32" s="122"/>
      <c r="T32" s="126"/>
      <c r="U32" s="122"/>
      <c r="V32" s="129"/>
      <c r="W32" s="122"/>
      <c r="X32" s="126"/>
      <c r="Y32" s="57">
        <v>15</v>
      </c>
      <c r="Z32" s="57">
        <v>15</v>
      </c>
      <c r="AA32" s="57">
        <v>15</v>
      </c>
      <c r="AB32" s="57">
        <v>15</v>
      </c>
      <c r="AC32" s="57">
        <v>15</v>
      </c>
      <c r="AD32" s="57">
        <v>15</v>
      </c>
      <c r="AE32" s="57">
        <v>10</v>
      </c>
      <c r="AF32" s="57">
        <f t="shared" si="23"/>
        <v>100</v>
      </c>
      <c r="AG32" s="57" t="str">
        <f t="shared" si="24"/>
        <v>FUERTE</v>
      </c>
      <c r="AH32" s="57" t="s">
        <v>77</v>
      </c>
      <c r="AI32" s="57" t="str">
        <f>IFERROR(VLOOKUP(AG32&amp;AH32,[4]Parametrización!$U$37:$V$45,2,0),"")</f>
        <v>FUERTE</v>
      </c>
      <c r="AJ32" s="122"/>
      <c r="AK32" s="122"/>
      <c r="AL32" s="120"/>
      <c r="AM32" s="120"/>
      <c r="AN32" s="122"/>
      <c r="AO32" s="124"/>
      <c r="AP32" s="122"/>
      <c r="AQ32" s="126"/>
      <c r="AR32" s="144"/>
      <c r="AS32" s="144"/>
      <c r="AT32" s="144"/>
      <c r="AU32" s="207"/>
      <c r="AV32" s="207"/>
      <c r="AW32" s="126"/>
      <c r="AX32" s="117"/>
      <c r="AY32" s="218"/>
      <c r="AZ32" s="110"/>
      <c r="BA32" s="108"/>
      <c r="BB32" s="108"/>
      <c r="BC32" s="106"/>
      <c r="BD32" s="104"/>
    </row>
    <row r="33" spans="1:57" ht="260.39999999999998" customHeight="1" x14ac:dyDescent="0.3">
      <c r="A33" s="142" t="s">
        <v>398</v>
      </c>
      <c r="B33" s="140" t="s">
        <v>399</v>
      </c>
      <c r="C33" s="108" t="s">
        <v>400</v>
      </c>
      <c r="D33" s="108" t="s">
        <v>401</v>
      </c>
      <c r="E33" s="108" t="s">
        <v>402</v>
      </c>
      <c r="F33" s="108" t="s">
        <v>403</v>
      </c>
      <c r="G33" s="108" t="s">
        <v>404</v>
      </c>
      <c r="H33" s="108" t="s">
        <v>106</v>
      </c>
      <c r="I33" s="108" t="s">
        <v>405</v>
      </c>
      <c r="J33" s="108" t="s">
        <v>406</v>
      </c>
      <c r="K33" s="108" t="s">
        <v>511</v>
      </c>
      <c r="L33" s="108" t="s">
        <v>238</v>
      </c>
      <c r="M33" s="108" t="s">
        <v>238</v>
      </c>
      <c r="N33" s="108" t="s">
        <v>238</v>
      </c>
      <c r="O33" s="108" t="s">
        <v>238</v>
      </c>
      <c r="P33" s="108" t="s">
        <v>407</v>
      </c>
      <c r="Q33" s="136" t="s">
        <v>109</v>
      </c>
      <c r="R33" s="136" t="s">
        <v>89</v>
      </c>
      <c r="S33" s="136" t="s">
        <v>85</v>
      </c>
      <c r="T33" s="124" t="str">
        <f>IFERROR(VLOOKUP(LEFT(R33,3)&amp;LEFT(S33,3),[5]Parametrización!$B$36:$C$50,2,0),"-")</f>
        <v>ALTA</v>
      </c>
      <c r="U33" s="55" t="s">
        <v>75</v>
      </c>
      <c r="V33" s="82" t="s">
        <v>512</v>
      </c>
      <c r="W33" s="55" t="s">
        <v>76</v>
      </c>
      <c r="X33" s="56" t="s">
        <v>513</v>
      </c>
      <c r="Y33" s="55">
        <v>15</v>
      </c>
      <c r="Z33" s="55">
        <v>15</v>
      </c>
      <c r="AA33" s="55">
        <v>15</v>
      </c>
      <c r="AB33" s="55">
        <v>15</v>
      </c>
      <c r="AC33" s="55">
        <v>15</v>
      </c>
      <c r="AD33" s="55">
        <v>15</v>
      </c>
      <c r="AE33" s="55">
        <v>10</v>
      </c>
      <c r="AF33" s="57">
        <f>IF(AE33="","-",Y33+Z33+AA33+AB33+AC33+AD33+AE33)</f>
        <v>100</v>
      </c>
      <c r="AG33" s="57" t="str">
        <f>IF(AE33="","-",IF(AF33&lt;=85,"DEBIL",IF(AF33&lt;=95,"MODERADO",IF(AF33&lt;=150,"FUERTE"))))</f>
        <v>FUERTE</v>
      </c>
      <c r="AH33" s="55" t="s">
        <v>77</v>
      </c>
      <c r="AI33" s="57" t="str">
        <f>IFERROR(VLOOKUP(AG33&amp;AH33,[5]Parametrización!$U$37:$V$45,2,0),"")</f>
        <v>FUERTE</v>
      </c>
      <c r="AJ33" s="122">
        <f>IFERROR((IF(AI33="",0,AF33)+IF(AI34="",0,AF34)+IF(AI35="",0,AF35))/
(IF(AI33="",0,1)+IF(AI34="",0,1)+IF(AI35="",0,1)),"-")</f>
        <v>100</v>
      </c>
      <c r="AK33" s="122" t="str">
        <f>IF(AJ33&lt;=49,"DEBIL",IF(AJ33&lt;=99,"MODERADO",IF(AJ33=100,"FUERTE","-")))</f>
        <v>FUERTE</v>
      </c>
      <c r="AL33" s="120" t="str">
        <f>IF(AJ33&lt;=49,"0",IF(AJ33&lt;=99,"1",IF(AJ33=100,"2","-")))</f>
        <v>2</v>
      </c>
      <c r="AM33" s="137" t="s">
        <v>89</v>
      </c>
      <c r="AN33" s="122" t="str">
        <f>IF(S33="","-",S33)</f>
        <v>MAYOR</v>
      </c>
      <c r="AO33" s="124" t="str">
        <f>IFERROR(VLOOKUP(LEFT(AM33,3)&amp;LEFT(AN33,3),[5]Parametrización!$B$36:$C$50,2,0),"-")</f>
        <v>ALTA</v>
      </c>
      <c r="AP33" s="136" t="s">
        <v>225</v>
      </c>
      <c r="AQ33" s="108" t="s">
        <v>410</v>
      </c>
      <c r="AR33" s="108" t="s">
        <v>422</v>
      </c>
      <c r="AS33" s="108">
        <v>4</v>
      </c>
      <c r="AT33" s="108" t="s">
        <v>411</v>
      </c>
      <c r="AU33" s="152">
        <v>45747</v>
      </c>
      <c r="AV33" s="152">
        <v>46006</v>
      </c>
      <c r="AW33" s="108" t="s">
        <v>397</v>
      </c>
      <c r="AX33" s="87" t="s">
        <v>530</v>
      </c>
      <c r="AY33" s="91" t="s">
        <v>515</v>
      </c>
      <c r="AZ33" s="92" t="s">
        <v>531</v>
      </c>
      <c r="BA33" s="56" t="s">
        <v>532</v>
      </c>
      <c r="BB33" s="56" t="s">
        <v>532</v>
      </c>
      <c r="BC33" s="71"/>
      <c r="BD33" s="72"/>
    </row>
    <row r="34" spans="1:57" ht="173.4" customHeight="1" x14ac:dyDescent="0.3">
      <c r="A34" s="142"/>
      <c r="B34" s="140"/>
      <c r="C34" s="108"/>
      <c r="D34" s="108"/>
      <c r="E34" s="108"/>
      <c r="F34" s="108"/>
      <c r="G34" s="108"/>
      <c r="H34" s="108"/>
      <c r="I34" s="108"/>
      <c r="J34" s="108"/>
      <c r="K34" s="108"/>
      <c r="L34" s="108"/>
      <c r="M34" s="108"/>
      <c r="N34" s="108"/>
      <c r="O34" s="108"/>
      <c r="P34" s="108"/>
      <c r="Q34" s="136"/>
      <c r="R34" s="136"/>
      <c r="S34" s="136"/>
      <c r="T34" s="124"/>
      <c r="U34" s="55" t="s">
        <v>75</v>
      </c>
      <c r="V34" s="82" t="s">
        <v>412</v>
      </c>
      <c r="W34" s="55" t="s">
        <v>76</v>
      </c>
      <c r="X34" s="56" t="s">
        <v>409</v>
      </c>
      <c r="Y34" s="55">
        <v>15</v>
      </c>
      <c r="Z34" s="55">
        <v>15</v>
      </c>
      <c r="AA34" s="55">
        <v>15</v>
      </c>
      <c r="AB34" s="55">
        <v>15</v>
      </c>
      <c r="AC34" s="55">
        <v>15</v>
      </c>
      <c r="AD34" s="55">
        <v>15</v>
      </c>
      <c r="AE34" s="55">
        <v>10</v>
      </c>
      <c r="AF34" s="57">
        <f t="shared" ref="AF34:AF35" si="28">IF(AE34="","-",Y34+Z34+AA34+AB34+AC34+AD34+AE34)</f>
        <v>100</v>
      </c>
      <c r="AG34" s="57" t="str">
        <f t="shared" ref="AG34:AG35" si="29">IF(AE34="","-",IF(AF34&lt;=85,"DEBIL",IF(AF34&lt;=95,"MODERADO",IF(AF34&lt;=150,"FUERTE"))))</f>
        <v>FUERTE</v>
      </c>
      <c r="AH34" s="55" t="s">
        <v>77</v>
      </c>
      <c r="AI34" s="57" t="str">
        <f>IFERROR(VLOOKUP(AG34&amp;AH34,[5]Parametrización!$U$37:$V$45,2,0),"")</f>
        <v>FUERTE</v>
      </c>
      <c r="AJ34" s="122"/>
      <c r="AK34" s="122"/>
      <c r="AL34" s="120"/>
      <c r="AM34" s="136"/>
      <c r="AN34" s="122"/>
      <c r="AO34" s="124"/>
      <c r="AP34" s="136"/>
      <c r="AQ34" s="108"/>
      <c r="AR34" s="108"/>
      <c r="AS34" s="108"/>
      <c r="AT34" s="108"/>
      <c r="AU34" s="152"/>
      <c r="AV34" s="152"/>
      <c r="AW34" s="108"/>
      <c r="AX34" s="87" t="s">
        <v>530</v>
      </c>
      <c r="AY34" s="90" t="s">
        <v>516</v>
      </c>
      <c r="AZ34" s="92" t="s">
        <v>531</v>
      </c>
      <c r="BA34" s="56" t="s">
        <v>532</v>
      </c>
      <c r="BB34" s="56" t="s">
        <v>532</v>
      </c>
      <c r="BC34" s="71"/>
      <c r="BD34" s="72"/>
    </row>
    <row r="35" spans="1:57" ht="200.4" customHeight="1" x14ac:dyDescent="0.3">
      <c r="A35" s="143"/>
      <c r="B35" s="140"/>
      <c r="C35" s="108"/>
      <c r="D35" s="108"/>
      <c r="E35" s="108"/>
      <c r="F35" s="108"/>
      <c r="G35" s="108"/>
      <c r="H35" s="108"/>
      <c r="I35" s="108"/>
      <c r="J35" s="108"/>
      <c r="K35" s="108"/>
      <c r="L35" s="108"/>
      <c r="M35" s="108"/>
      <c r="N35" s="108"/>
      <c r="O35" s="108"/>
      <c r="P35" s="108"/>
      <c r="Q35" s="136"/>
      <c r="R35" s="136"/>
      <c r="S35" s="136"/>
      <c r="T35" s="124"/>
      <c r="U35" s="55" t="s">
        <v>75</v>
      </c>
      <c r="V35" s="82" t="s">
        <v>408</v>
      </c>
      <c r="W35" s="55" t="s">
        <v>76</v>
      </c>
      <c r="X35" s="56" t="s">
        <v>514</v>
      </c>
      <c r="Y35" s="55">
        <v>15</v>
      </c>
      <c r="Z35" s="55">
        <v>15</v>
      </c>
      <c r="AA35" s="55">
        <v>15</v>
      </c>
      <c r="AB35" s="55">
        <v>15</v>
      </c>
      <c r="AC35" s="55">
        <v>15</v>
      </c>
      <c r="AD35" s="55">
        <v>15</v>
      </c>
      <c r="AE35" s="55">
        <v>10</v>
      </c>
      <c r="AF35" s="57">
        <f t="shared" si="28"/>
        <v>100</v>
      </c>
      <c r="AG35" s="57" t="str">
        <f t="shared" si="29"/>
        <v>FUERTE</v>
      </c>
      <c r="AH35" s="55" t="s">
        <v>77</v>
      </c>
      <c r="AI35" s="57" t="str">
        <f>IFERROR(VLOOKUP(AG35&amp;AH35,[5]Parametrización!$U$37:$V$45,2,0),"")</f>
        <v>FUERTE</v>
      </c>
      <c r="AJ35" s="122"/>
      <c r="AK35" s="122"/>
      <c r="AL35" s="120"/>
      <c r="AM35" s="136"/>
      <c r="AN35" s="122"/>
      <c r="AO35" s="124"/>
      <c r="AP35" s="136"/>
      <c r="AQ35" s="108"/>
      <c r="AR35" s="108"/>
      <c r="AS35" s="108"/>
      <c r="AT35" s="108"/>
      <c r="AU35" s="152"/>
      <c r="AV35" s="152"/>
      <c r="AW35" s="108"/>
      <c r="AX35" s="87" t="s">
        <v>530</v>
      </c>
      <c r="AY35" s="91" t="s">
        <v>517</v>
      </c>
      <c r="AZ35" s="92" t="s">
        <v>531</v>
      </c>
      <c r="BA35" s="56" t="s">
        <v>532</v>
      </c>
      <c r="BB35" s="56" t="s">
        <v>532</v>
      </c>
      <c r="BC35" s="71"/>
      <c r="BD35" s="72"/>
    </row>
    <row r="36" spans="1:57" ht="240.6" customHeight="1" x14ac:dyDescent="0.3">
      <c r="A36" s="139" t="s">
        <v>426</v>
      </c>
      <c r="B36" s="140" t="s">
        <v>427</v>
      </c>
      <c r="C36" s="141" t="s">
        <v>428</v>
      </c>
      <c r="D36" s="141" t="s">
        <v>429</v>
      </c>
      <c r="E36" s="141" t="s">
        <v>430</v>
      </c>
      <c r="F36" s="108" t="s">
        <v>431</v>
      </c>
      <c r="G36" s="108" t="s">
        <v>432</v>
      </c>
      <c r="H36" s="108" t="s">
        <v>106</v>
      </c>
      <c r="I36" s="108" t="s">
        <v>519</v>
      </c>
      <c r="J36" s="108" t="s">
        <v>518</v>
      </c>
      <c r="K36" s="108" t="s">
        <v>433</v>
      </c>
      <c r="L36" s="108" t="s">
        <v>238</v>
      </c>
      <c r="M36" s="108" t="s">
        <v>238</v>
      </c>
      <c r="N36" s="108" t="s">
        <v>238</v>
      </c>
      <c r="O36" s="108" t="s">
        <v>238</v>
      </c>
      <c r="P36" s="108" t="s">
        <v>434</v>
      </c>
      <c r="Q36" s="136" t="s">
        <v>109</v>
      </c>
      <c r="R36" s="136" t="s">
        <v>89</v>
      </c>
      <c r="S36" s="136" t="s">
        <v>85</v>
      </c>
      <c r="T36" s="124" t="str">
        <f>IFERROR(VLOOKUP(LEFT(R36,3)&amp;LEFT(S36,3),[6]Parametrización!$B$36:$C$50,2,0),"-")</f>
        <v>ALTA</v>
      </c>
      <c r="U36" s="55" t="s">
        <v>75</v>
      </c>
      <c r="V36" s="84" t="s">
        <v>520</v>
      </c>
      <c r="W36" s="55" t="s">
        <v>76</v>
      </c>
      <c r="X36" s="55" t="s">
        <v>416</v>
      </c>
      <c r="Y36" s="55">
        <v>15</v>
      </c>
      <c r="Z36" s="55">
        <v>15</v>
      </c>
      <c r="AA36" s="55">
        <v>15</v>
      </c>
      <c r="AB36" s="55">
        <v>15</v>
      </c>
      <c r="AC36" s="55">
        <v>15</v>
      </c>
      <c r="AD36" s="55">
        <v>15</v>
      </c>
      <c r="AE36" s="55">
        <v>10</v>
      </c>
      <c r="AF36" s="57">
        <f>IF(AE36="","-",Y36+Z36+AA36+AB36+AC36+AD36+AE36)</f>
        <v>100</v>
      </c>
      <c r="AG36" s="57" t="str">
        <f>IF(AE36="","-",IF(AF36&lt;=85,"DEBIL",IF(AF36&lt;=95,"MODERADO",IF(AF36&lt;=150,"FUERTE"))))</f>
        <v>FUERTE</v>
      </c>
      <c r="AH36" s="55" t="s">
        <v>77</v>
      </c>
      <c r="AI36" s="57" t="str">
        <f>IFERROR(VLOOKUP(AG36&amp;AH36,[6]Parametrización!$U$37:$V$45,2,0),"")</f>
        <v>FUERTE</v>
      </c>
      <c r="AJ36" s="122">
        <f>IFERROR((IF(AI36="",0,AF36)+IF(AI37="",0,AF37)+IF(AI38="",0,AF38))/
(IF(AI36="",0,1)+IF(AI37="",0,1)+IF(AI38="",0,1)),"-")</f>
        <v>100</v>
      </c>
      <c r="AK36" s="122" t="str">
        <f>IF(AJ36&lt;=49,"DEBIL",IF(AJ36&lt;=99,"MODERADO",IF(AJ36=100,"FUERTE","-")))</f>
        <v>FUERTE</v>
      </c>
      <c r="AL36" s="120" t="str">
        <f>IF(AJ36&lt;=49,"0",IF(AJ36&lt;=99,"1",IF(AJ36=100,"2","-")))</f>
        <v>2</v>
      </c>
      <c r="AM36" s="137" t="s">
        <v>89</v>
      </c>
      <c r="AN36" s="122" t="str">
        <f>IF(S36="","-",S36)</f>
        <v>MAYOR</v>
      </c>
      <c r="AO36" s="124" t="str">
        <f>IFERROR(VLOOKUP(LEFT(AM36,3)&amp;LEFT(AN36,3),[6]Parametrización!$B$36:$C$50,2,0),"-")</f>
        <v>ALTA</v>
      </c>
      <c r="AP36" s="136" t="s">
        <v>225</v>
      </c>
      <c r="AQ36" s="108" t="s">
        <v>435</v>
      </c>
      <c r="AR36" s="108" t="s">
        <v>436</v>
      </c>
      <c r="AS36" s="108">
        <v>2</v>
      </c>
      <c r="AT36" s="108" t="s">
        <v>437</v>
      </c>
      <c r="AU36" s="152">
        <v>45323</v>
      </c>
      <c r="AV36" s="152">
        <v>45641</v>
      </c>
      <c r="AW36" s="108" t="s">
        <v>416</v>
      </c>
      <c r="AX36" s="87" t="s">
        <v>530</v>
      </c>
      <c r="AY36" s="91" t="s">
        <v>527</v>
      </c>
      <c r="AZ36" s="92" t="s">
        <v>531</v>
      </c>
      <c r="BA36" s="56" t="s">
        <v>532</v>
      </c>
      <c r="BB36" s="56" t="s">
        <v>532</v>
      </c>
      <c r="BC36" s="71"/>
      <c r="BD36" s="72"/>
      <c r="BE36" s="33" t="s">
        <v>522</v>
      </c>
    </row>
    <row r="37" spans="1:57" ht="133.80000000000001" customHeight="1" x14ac:dyDescent="0.3">
      <c r="A37" s="139"/>
      <c r="B37" s="140"/>
      <c r="C37" s="108" t="s">
        <v>438</v>
      </c>
      <c r="D37" s="108" t="s">
        <v>439</v>
      </c>
      <c r="E37" s="108" t="s">
        <v>440</v>
      </c>
      <c r="F37" s="108" t="s">
        <v>441</v>
      </c>
      <c r="G37" s="108" t="s">
        <v>432</v>
      </c>
      <c r="H37" s="108"/>
      <c r="I37" s="108" t="s">
        <v>442</v>
      </c>
      <c r="J37" s="108" t="s">
        <v>443</v>
      </c>
      <c r="K37" s="108"/>
      <c r="L37" s="108"/>
      <c r="M37" s="108"/>
      <c r="N37" s="108"/>
      <c r="O37" s="108"/>
      <c r="P37" s="108"/>
      <c r="Q37" s="136"/>
      <c r="R37" s="136"/>
      <c r="S37" s="136"/>
      <c r="T37" s="124"/>
      <c r="U37" s="136" t="s">
        <v>75</v>
      </c>
      <c r="V37" s="138" t="s">
        <v>521</v>
      </c>
      <c r="W37" s="136" t="s">
        <v>76</v>
      </c>
      <c r="X37" s="136" t="s">
        <v>397</v>
      </c>
      <c r="Y37" s="136">
        <v>15</v>
      </c>
      <c r="Z37" s="136">
        <v>15</v>
      </c>
      <c r="AA37" s="136">
        <v>15</v>
      </c>
      <c r="AB37" s="136">
        <v>15</v>
      </c>
      <c r="AC37" s="136">
        <v>15</v>
      </c>
      <c r="AD37" s="136">
        <v>15</v>
      </c>
      <c r="AE37" s="136">
        <v>10</v>
      </c>
      <c r="AF37" s="122">
        <f t="shared" ref="AF37" si="30">IF(AE37="","-",Y37+Z37+AA37+AB37+AC37+AD37+AE37)</f>
        <v>100</v>
      </c>
      <c r="AG37" s="122" t="str">
        <f t="shared" ref="AG37" si="31">IF(AE37="","-",IF(AF37&lt;=85,"DEBIL",IF(AF37&lt;=95,"MODERADO",IF(AF37&lt;=150,"FUERTE"))))</f>
        <v>FUERTE</v>
      </c>
      <c r="AH37" s="136" t="s">
        <v>77</v>
      </c>
      <c r="AI37" s="122" t="str">
        <f>IFERROR(VLOOKUP(AG37&amp;AH37,[6]Parametrización!$U$37:$V$45,2,0),"")</f>
        <v>FUERTE</v>
      </c>
      <c r="AJ37" s="122"/>
      <c r="AK37" s="122"/>
      <c r="AL37" s="120"/>
      <c r="AM37" s="136"/>
      <c r="AN37" s="122"/>
      <c r="AO37" s="124"/>
      <c r="AP37" s="136"/>
      <c r="AQ37" s="108"/>
      <c r="AR37" s="108"/>
      <c r="AS37" s="108"/>
      <c r="AT37" s="108"/>
      <c r="AU37" s="152"/>
      <c r="AV37" s="152"/>
      <c r="AW37" s="108"/>
      <c r="AX37" s="112" t="s">
        <v>530</v>
      </c>
      <c r="AY37" s="206" t="s">
        <v>528</v>
      </c>
      <c r="AZ37" s="110" t="s">
        <v>531</v>
      </c>
      <c r="BA37" s="108" t="s">
        <v>532</v>
      </c>
      <c r="BB37" s="108" t="s">
        <v>532</v>
      </c>
      <c r="BC37" s="106"/>
      <c r="BD37" s="104"/>
    </row>
    <row r="38" spans="1:57" ht="131.4" customHeight="1" x14ac:dyDescent="0.3">
      <c r="A38" s="139"/>
      <c r="B38" s="140"/>
      <c r="C38" s="108" t="s">
        <v>438</v>
      </c>
      <c r="D38" s="108" t="s">
        <v>439</v>
      </c>
      <c r="E38" s="108" t="s">
        <v>440</v>
      </c>
      <c r="F38" s="108" t="s">
        <v>441</v>
      </c>
      <c r="G38" s="108" t="s">
        <v>432</v>
      </c>
      <c r="H38" s="108"/>
      <c r="I38" s="108" t="s">
        <v>442</v>
      </c>
      <c r="J38" s="108" t="s">
        <v>443</v>
      </c>
      <c r="K38" s="108"/>
      <c r="L38" s="108"/>
      <c r="M38" s="108"/>
      <c r="N38" s="108"/>
      <c r="O38" s="108"/>
      <c r="P38" s="108"/>
      <c r="Q38" s="136"/>
      <c r="R38" s="136"/>
      <c r="S38" s="136"/>
      <c r="T38" s="124"/>
      <c r="U38" s="136"/>
      <c r="V38" s="138"/>
      <c r="W38" s="136"/>
      <c r="X38" s="136"/>
      <c r="Y38" s="136"/>
      <c r="Z38" s="136"/>
      <c r="AA38" s="136"/>
      <c r="AB38" s="136"/>
      <c r="AC38" s="136"/>
      <c r="AD38" s="136"/>
      <c r="AE38" s="136"/>
      <c r="AF38" s="122"/>
      <c r="AG38" s="122"/>
      <c r="AH38" s="136"/>
      <c r="AI38" s="122"/>
      <c r="AJ38" s="122"/>
      <c r="AK38" s="122"/>
      <c r="AL38" s="120"/>
      <c r="AM38" s="136"/>
      <c r="AN38" s="122"/>
      <c r="AO38" s="124"/>
      <c r="AP38" s="136"/>
      <c r="AQ38" s="108"/>
      <c r="AR38" s="108"/>
      <c r="AS38" s="108"/>
      <c r="AT38" s="108"/>
      <c r="AU38" s="152"/>
      <c r="AV38" s="152"/>
      <c r="AW38" s="108"/>
      <c r="AX38" s="117"/>
      <c r="AY38" s="206"/>
      <c r="AZ38" s="110"/>
      <c r="BA38" s="108"/>
      <c r="BB38" s="108"/>
      <c r="BC38" s="106"/>
      <c r="BD38" s="104"/>
    </row>
    <row r="39" spans="1:57" ht="132" customHeight="1" x14ac:dyDescent="0.3">
      <c r="A39" s="133" t="s">
        <v>456</v>
      </c>
      <c r="B39" s="134" t="s">
        <v>445</v>
      </c>
      <c r="C39" s="126" t="s">
        <v>446</v>
      </c>
      <c r="D39" s="126" t="s">
        <v>447</v>
      </c>
      <c r="E39" s="126" t="s">
        <v>448</v>
      </c>
      <c r="F39" s="126" t="s">
        <v>449</v>
      </c>
      <c r="G39" s="126" t="s">
        <v>450</v>
      </c>
      <c r="H39" s="126" t="s">
        <v>106</v>
      </c>
      <c r="I39" s="126" t="s">
        <v>451</v>
      </c>
      <c r="J39" s="126" t="s">
        <v>452</v>
      </c>
      <c r="K39" s="131" t="s">
        <v>523</v>
      </c>
      <c r="L39" s="126" t="s">
        <v>238</v>
      </c>
      <c r="M39" s="126" t="s">
        <v>238</v>
      </c>
      <c r="N39" s="126" t="s">
        <v>238</v>
      </c>
      <c r="O39" s="126" t="s">
        <v>238</v>
      </c>
      <c r="P39" s="126" t="s">
        <v>453</v>
      </c>
      <c r="Q39" s="126" t="s">
        <v>109</v>
      </c>
      <c r="R39" s="126" t="s">
        <v>123</v>
      </c>
      <c r="S39" s="126" t="s">
        <v>85</v>
      </c>
      <c r="T39" s="126" t="s">
        <v>184</v>
      </c>
      <c r="U39" s="126" t="s">
        <v>75</v>
      </c>
      <c r="V39" s="129" t="s">
        <v>524</v>
      </c>
      <c r="W39" s="126" t="s">
        <v>76</v>
      </c>
      <c r="X39" s="126" t="s">
        <v>397</v>
      </c>
      <c r="Y39" s="57">
        <v>15</v>
      </c>
      <c r="Z39" s="57">
        <v>15</v>
      </c>
      <c r="AA39" s="57">
        <v>15</v>
      </c>
      <c r="AB39" s="57">
        <v>15</v>
      </c>
      <c r="AC39" s="57">
        <v>15</v>
      </c>
      <c r="AD39" s="57">
        <v>15</v>
      </c>
      <c r="AE39" s="57">
        <v>10</v>
      </c>
      <c r="AF39" s="57">
        <f t="shared" ref="AF39:AF41" si="32">+Y39+Z39+AA39+AB39+AC39+AD39+AE39</f>
        <v>100</v>
      </c>
      <c r="AG39" s="57" t="str">
        <f t="shared" ref="AG39:AG41" si="33">IF(AF39&lt;=85,"DEBIL",IF(AF39&lt;=95,"MODERADO",IF(AF39&lt;=100,"FUERTE")))</f>
        <v>FUERTE</v>
      </c>
      <c r="AH39" s="57" t="s">
        <v>77</v>
      </c>
      <c r="AI39" s="122" t="str">
        <f>IFERROR(VLOOKUP(AG39&amp;AH39,[5]Parametrización!$U$37:$V$45,2,0),"")</f>
        <v>FUERTE</v>
      </c>
      <c r="AJ39" s="131">
        <f>IFERROR((IF(AI39="",0,AF39)+IF(AI40="",0,AF40)+IF(AI41="",0,AF41))/
(IF(AI39="",0,1)+IF(AI40="",0,1)+IF(AI41="",0,1)),"")</f>
        <v>100</v>
      </c>
      <c r="AK39" s="131" t="str">
        <f>IF(AJ39&lt;=49,"DEBIL",IF(AJ39&lt;=99,"MODERADO",IF(AJ39=100,"FUERTE")))</f>
        <v>FUERTE</v>
      </c>
      <c r="AL39" s="118" t="str">
        <f>IF(AJ39&lt;=49,"0",IF(AJ39&lt;=99,"1",IF(AJ39=100,"2")))</f>
        <v>2</v>
      </c>
      <c r="AM39" s="120" t="s">
        <v>73</v>
      </c>
      <c r="AN39" s="122" t="str">
        <f>S39</f>
        <v>MAYOR</v>
      </c>
      <c r="AO39" s="124" t="s">
        <v>167</v>
      </c>
      <c r="AP39" s="122" t="s">
        <v>349</v>
      </c>
      <c r="AQ39" s="126" t="s">
        <v>525</v>
      </c>
      <c r="AR39" s="126" t="s">
        <v>454</v>
      </c>
      <c r="AS39" s="126">
        <v>3</v>
      </c>
      <c r="AT39" s="126" t="s">
        <v>455</v>
      </c>
      <c r="AU39" s="207">
        <v>45748</v>
      </c>
      <c r="AV39" s="207">
        <v>45961</v>
      </c>
      <c r="AW39" s="126" t="s">
        <v>397</v>
      </c>
      <c r="AX39" s="112" t="s">
        <v>530</v>
      </c>
      <c r="AY39" s="204" t="s">
        <v>526</v>
      </c>
      <c r="AZ39" s="110" t="s">
        <v>531</v>
      </c>
      <c r="BA39" s="108" t="s">
        <v>532</v>
      </c>
      <c r="BB39" s="108" t="s">
        <v>532</v>
      </c>
      <c r="BC39" s="106"/>
      <c r="BD39" s="104"/>
    </row>
    <row r="40" spans="1:57" ht="132" customHeight="1" x14ac:dyDescent="0.3">
      <c r="A40" s="133"/>
      <c r="B40" s="134"/>
      <c r="C40" s="126"/>
      <c r="D40" s="126"/>
      <c r="E40" s="126"/>
      <c r="F40" s="126"/>
      <c r="G40" s="126"/>
      <c r="H40" s="126"/>
      <c r="I40" s="126"/>
      <c r="J40" s="126"/>
      <c r="K40" s="131"/>
      <c r="L40" s="126"/>
      <c r="M40" s="126"/>
      <c r="N40" s="126"/>
      <c r="O40" s="126"/>
      <c r="P40" s="126"/>
      <c r="Q40" s="126"/>
      <c r="R40" s="126"/>
      <c r="S40" s="126"/>
      <c r="T40" s="126"/>
      <c r="U40" s="126"/>
      <c r="V40" s="129"/>
      <c r="W40" s="126"/>
      <c r="X40" s="126"/>
      <c r="Y40" s="57">
        <v>15</v>
      </c>
      <c r="Z40" s="57">
        <v>15</v>
      </c>
      <c r="AA40" s="57">
        <v>15</v>
      </c>
      <c r="AB40" s="57">
        <v>15</v>
      </c>
      <c r="AC40" s="57">
        <v>15</v>
      </c>
      <c r="AD40" s="57">
        <v>15</v>
      </c>
      <c r="AE40" s="57">
        <v>10</v>
      </c>
      <c r="AF40" s="57">
        <f t="shared" si="32"/>
        <v>100</v>
      </c>
      <c r="AG40" s="57" t="str">
        <f t="shared" si="33"/>
        <v>FUERTE</v>
      </c>
      <c r="AH40" s="57" t="s">
        <v>77</v>
      </c>
      <c r="AI40" s="122"/>
      <c r="AJ40" s="131"/>
      <c r="AK40" s="131"/>
      <c r="AL40" s="118"/>
      <c r="AM40" s="120"/>
      <c r="AN40" s="122"/>
      <c r="AO40" s="124"/>
      <c r="AP40" s="122"/>
      <c r="AQ40" s="126"/>
      <c r="AR40" s="126"/>
      <c r="AS40" s="126"/>
      <c r="AT40" s="126"/>
      <c r="AU40" s="207"/>
      <c r="AV40" s="207"/>
      <c r="AW40" s="126"/>
      <c r="AX40" s="113"/>
      <c r="AY40" s="204"/>
      <c r="AZ40" s="110"/>
      <c r="BA40" s="108"/>
      <c r="BB40" s="108"/>
      <c r="BC40" s="106"/>
      <c r="BD40" s="104"/>
    </row>
    <row r="41" spans="1:57" ht="132" customHeight="1" thickBot="1" x14ac:dyDescent="0.35">
      <c r="A41" s="133"/>
      <c r="B41" s="135"/>
      <c r="C41" s="127"/>
      <c r="D41" s="127"/>
      <c r="E41" s="127"/>
      <c r="F41" s="127"/>
      <c r="G41" s="127"/>
      <c r="H41" s="127"/>
      <c r="I41" s="127"/>
      <c r="J41" s="127"/>
      <c r="K41" s="132"/>
      <c r="L41" s="127"/>
      <c r="M41" s="127"/>
      <c r="N41" s="127"/>
      <c r="O41" s="127"/>
      <c r="P41" s="127"/>
      <c r="Q41" s="127"/>
      <c r="R41" s="127"/>
      <c r="S41" s="127"/>
      <c r="T41" s="127"/>
      <c r="U41" s="127"/>
      <c r="V41" s="130"/>
      <c r="W41" s="127"/>
      <c r="X41" s="127"/>
      <c r="Y41" s="78">
        <v>15</v>
      </c>
      <c r="Z41" s="78">
        <v>15</v>
      </c>
      <c r="AA41" s="78">
        <v>15</v>
      </c>
      <c r="AB41" s="78">
        <v>15</v>
      </c>
      <c r="AC41" s="78">
        <v>15</v>
      </c>
      <c r="AD41" s="78">
        <v>15</v>
      </c>
      <c r="AE41" s="78">
        <v>10</v>
      </c>
      <c r="AF41" s="78">
        <f t="shared" si="32"/>
        <v>100</v>
      </c>
      <c r="AG41" s="78" t="str">
        <f t="shared" si="33"/>
        <v>FUERTE</v>
      </c>
      <c r="AH41" s="78" t="s">
        <v>77</v>
      </c>
      <c r="AI41" s="123"/>
      <c r="AJ41" s="132"/>
      <c r="AK41" s="132"/>
      <c r="AL41" s="119"/>
      <c r="AM41" s="121"/>
      <c r="AN41" s="123"/>
      <c r="AO41" s="125"/>
      <c r="AP41" s="123"/>
      <c r="AQ41" s="127"/>
      <c r="AR41" s="127"/>
      <c r="AS41" s="127"/>
      <c r="AT41" s="127"/>
      <c r="AU41" s="208"/>
      <c r="AV41" s="208"/>
      <c r="AW41" s="127"/>
      <c r="AX41" s="114"/>
      <c r="AY41" s="205"/>
      <c r="AZ41" s="111"/>
      <c r="BA41" s="109"/>
      <c r="BB41" s="109"/>
      <c r="BC41" s="107"/>
      <c r="BD41" s="105"/>
    </row>
    <row r="67" spans="2:2" x14ac:dyDescent="0.3">
      <c r="B67" s="33"/>
    </row>
    <row r="68" spans="2:2" x14ac:dyDescent="0.3">
      <c r="B68" s="33"/>
    </row>
    <row r="69" spans="2:2" x14ac:dyDescent="0.3">
      <c r="B69" s="33"/>
    </row>
    <row r="70" spans="2:2" x14ac:dyDescent="0.3">
      <c r="B70" s="33"/>
    </row>
    <row r="71" spans="2:2" x14ac:dyDescent="0.3">
      <c r="B71" s="33"/>
    </row>
    <row r="72" spans="2:2" x14ac:dyDescent="0.3">
      <c r="B72" s="33"/>
    </row>
    <row r="73" spans="2:2" x14ac:dyDescent="0.3">
      <c r="B73" s="33"/>
    </row>
  </sheetData>
  <sheetProtection formatColumns="0" formatRows="0" insertColumns="0" deleteColumns="0"/>
  <mergeCells count="377">
    <mergeCell ref="AY39:AY41"/>
    <mergeCell ref="AY37:AY38"/>
    <mergeCell ref="AY25:AY26"/>
    <mergeCell ref="AX25:AX26"/>
    <mergeCell ref="AQ36:AQ38"/>
    <mergeCell ref="AW36:AW38"/>
    <mergeCell ref="AV36:AV38"/>
    <mergeCell ref="AU36:AU38"/>
    <mergeCell ref="AT36:AT38"/>
    <mergeCell ref="AS36:AS38"/>
    <mergeCell ref="AR36:AR38"/>
    <mergeCell ref="AT24:AT26"/>
    <mergeCell ref="AU24:AU26"/>
    <mergeCell ref="AV24:AV26"/>
    <mergeCell ref="AW24:AW26"/>
    <mergeCell ref="AT31:AT32"/>
    <mergeCell ref="AU31:AU32"/>
    <mergeCell ref="AV31:AV32"/>
    <mergeCell ref="AW31:AW32"/>
    <mergeCell ref="AU39:AU41"/>
    <mergeCell ref="AV39:AV41"/>
    <mergeCell ref="AW39:AW41"/>
    <mergeCell ref="I15:I16"/>
    <mergeCell ref="J15:J16"/>
    <mergeCell ref="K15:K16"/>
    <mergeCell ref="L15:L16"/>
    <mergeCell ref="AQ33:AQ35"/>
    <mergeCell ref="AW33:AW35"/>
    <mergeCell ref="AV33:AV35"/>
    <mergeCell ref="AU33:AU35"/>
    <mergeCell ref="AT33:AT35"/>
    <mergeCell ref="AS33:AS35"/>
    <mergeCell ref="AR33:AR35"/>
    <mergeCell ref="T21:T22"/>
    <mergeCell ref="AJ21:AJ22"/>
    <mergeCell ref="AK21:AK22"/>
    <mergeCell ref="AL21:AL22"/>
    <mergeCell ref="R21:R22"/>
    <mergeCell ref="S21:S22"/>
    <mergeCell ref="J21:J22"/>
    <mergeCell ref="K21:K22"/>
    <mergeCell ref="L21:L22"/>
    <mergeCell ref="M21:M22"/>
    <mergeCell ref="N21:N22"/>
    <mergeCell ref="O21:O22"/>
    <mergeCell ref="P21:P22"/>
    <mergeCell ref="BC15:BC16"/>
    <mergeCell ref="BD15:BD16"/>
    <mergeCell ref="S15:S16"/>
    <mergeCell ref="T15:T16"/>
    <mergeCell ref="AJ15:AJ16"/>
    <mergeCell ref="AK15:AK16"/>
    <mergeCell ref="AL15:AL16"/>
    <mergeCell ref="AM15:AM16"/>
    <mergeCell ref="M15:M16"/>
    <mergeCell ref="N15:N16"/>
    <mergeCell ref="O15:O16"/>
    <mergeCell ref="P15:P16"/>
    <mergeCell ref="Q15:Q16"/>
    <mergeCell ref="R15:R16"/>
    <mergeCell ref="AX15:AX16"/>
    <mergeCell ref="AY15:AY16"/>
    <mergeCell ref="BB15:BB16"/>
    <mergeCell ref="BA15:BA16"/>
    <mergeCell ref="AZ15:AZ16"/>
    <mergeCell ref="BC13:BC14"/>
    <mergeCell ref="BD13:BD14"/>
    <mergeCell ref="A15:A16"/>
    <mergeCell ref="B15:B16"/>
    <mergeCell ref="C15:C16"/>
    <mergeCell ref="D15:D16"/>
    <mergeCell ref="E15:E16"/>
    <mergeCell ref="F15:F16"/>
    <mergeCell ref="T13:T14"/>
    <mergeCell ref="AJ13:AJ14"/>
    <mergeCell ref="AK13:AK14"/>
    <mergeCell ref="AL13:AL14"/>
    <mergeCell ref="AM13:AM14"/>
    <mergeCell ref="AN13:AN14"/>
    <mergeCell ref="N13:N14"/>
    <mergeCell ref="O13:O14"/>
    <mergeCell ref="P13:P14"/>
    <mergeCell ref="Q13:Q14"/>
    <mergeCell ref="AQ13:AQ14"/>
    <mergeCell ref="AR13:AR14"/>
    <mergeCell ref="AS13:AS14"/>
    <mergeCell ref="AT13:AT14"/>
    <mergeCell ref="G15:G16"/>
    <mergeCell ref="H15:H16"/>
    <mergeCell ref="BC10:BD11"/>
    <mergeCell ref="AQ11:AW11"/>
    <mergeCell ref="A13:A14"/>
    <mergeCell ref="B13:B14"/>
    <mergeCell ref="C13:C14"/>
    <mergeCell ref="D13:D14"/>
    <mergeCell ref="E13:E14"/>
    <mergeCell ref="F13:F14"/>
    <mergeCell ref="G13:G14"/>
    <mergeCell ref="AG10:AJ11"/>
    <mergeCell ref="AK10:AL11"/>
    <mergeCell ref="AM10:AO11"/>
    <mergeCell ref="AP10:AP12"/>
    <mergeCell ref="AQ10:AW10"/>
    <mergeCell ref="AX10:AY11"/>
    <mergeCell ref="R13:R14"/>
    <mergeCell ref="S13:S14"/>
    <mergeCell ref="H13:H14"/>
    <mergeCell ref="I13:I14"/>
    <mergeCell ref="J13:J14"/>
    <mergeCell ref="K13:K14"/>
    <mergeCell ref="L13:L14"/>
    <mergeCell ref="M13:M14"/>
    <mergeCell ref="AZ10:BB11"/>
    <mergeCell ref="A1:D9"/>
    <mergeCell ref="E1:BB5"/>
    <mergeCell ref="A10:A12"/>
    <mergeCell ref="B10:B12"/>
    <mergeCell ref="C10:F11"/>
    <mergeCell ref="G10:J11"/>
    <mergeCell ref="K10:Q11"/>
    <mergeCell ref="R10:T11"/>
    <mergeCell ref="U10:AF11"/>
    <mergeCell ref="Q21:Q22"/>
    <mergeCell ref="A21:A22"/>
    <mergeCell ref="B21:B22"/>
    <mergeCell ref="C21:C22"/>
    <mergeCell ref="D21:D22"/>
    <mergeCell ref="E21:E22"/>
    <mergeCell ref="F21:F22"/>
    <mergeCell ref="G21:G22"/>
    <mergeCell ref="H21:H22"/>
    <mergeCell ref="I21:I22"/>
    <mergeCell ref="AP21:AP22"/>
    <mergeCell ref="BC21:BC22"/>
    <mergeCell ref="BD21:BD22"/>
    <mergeCell ref="AQ21:AQ22"/>
    <mergeCell ref="AR21:AR22"/>
    <mergeCell ref="AS21:AS22"/>
    <mergeCell ref="AT21:AT22"/>
    <mergeCell ref="AU21:AU22"/>
    <mergeCell ref="AV21:AV22"/>
    <mergeCell ref="AW21:AW22"/>
    <mergeCell ref="AM21:AM22"/>
    <mergeCell ref="AN21:AN22"/>
    <mergeCell ref="AO21:AO22"/>
    <mergeCell ref="AN15:AN16"/>
    <mergeCell ref="AO15:AO16"/>
    <mergeCell ref="AA15:AA16"/>
    <mergeCell ref="AB15:AB16"/>
    <mergeCell ref="AC15:AC16"/>
    <mergeCell ref="AD15:AD16"/>
    <mergeCell ref="AE15:AE16"/>
    <mergeCell ref="AF15:AF16"/>
    <mergeCell ref="AG15:AG16"/>
    <mergeCell ref="AH15:AH16"/>
    <mergeCell ref="AI15:AI16"/>
    <mergeCell ref="AU13:AU14"/>
    <mergeCell ref="AV13:AV14"/>
    <mergeCell ref="AW13:AW14"/>
    <mergeCell ref="U15:U16"/>
    <mergeCell ref="V15:V16"/>
    <mergeCell ref="W15:W16"/>
    <mergeCell ref="X15:X16"/>
    <mergeCell ref="Y15:Y16"/>
    <mergeCell ref="Z15:Z16"/>
    <mergeCell ref="AP15:AP16"/>
    <mergeCell ref="AO13:AO14"/>
    <mergeCell ref="AP13:AP14"/>
    <mergeCell ref="A24:A26"/>
    <mergeCell ref="B24:B26"/>
    <mergeCell ref="C24:C26"/>
    <mergeCell ref="D24:D26"/>
    <mergeCell ref="E24:E26"/>
    <mergeCell ref="F24:F26"/>
    <mergeCell ref="G24:G26"/>
    <mergeCell ref="H24:H26"/>
    <mergeCell ref="I24:I26"/>
    <mergeCell ref="AB25:AB26"/>
    <mergeCell ref="AC25:AC26"/>
    <mergeCell ref="AD25:AD26"/>
    <mergeCell ref="AE25:AE26"/>
    <mergeCell ref="J24:J26"/>
    <mergeCell ref="K24:K26"/>
    <mergeCell ref="L24:L26"/>
    <mergeCell ref="M24:M26"/>
    <mergeCell ref="N24:N26"/>
    <mergeCell ref="O24:O26"/>
    <mergeCell ref="P24:P26"/>
    <mergeCell ref="Q24:Q26"/>
    <mergeCell ref="R24:R26"/>
    <mergeCell ref="AS31:AS32"/>
    <mergeCell ref="AN24:AN26"/>
    <mergeCell ref="AO24:AO26"/>
    <mergeCell ref="AQ24:AQ26"/>
    <mergeCell ref="AR24:AR26"/>
    <mergeCell ref="AS24:AS26"/>
    <mergeCell ref="S24:S26"/>
    <mergeCell ref="T24:T26"/>
    <mergeCell ref="U24:U26"/>
    <mergeCell ref="AP24:AP26"/>
    <mergeCell ref="AF25:AF26"/>
    <mergeCell ref="AG25:AG26"/>
    <mergeCell ref="AH25:AH26"/>
    <mergeCell ref="AI25:AI26"/>
    <mergeCell ref="AJ25:AJ26"/>
    <mergeCell ref="AK25:AK26"/>
    <mergeCell ref="W24:W26"/>
    <mergeCell ref="AL24:AL26"/>
    <mergeCell ref="AM24:AM26"/>
    <mergeCell ref="V25:V26"/>
    <mergeCell ref="X25:X26"/>
    <mergeCell ref="Y25:Y26"/>
    <mergeCell ref="Z25:Z26"/>
    <mergeCell ref="AA25:AA26"/>
    <mergeCell ref="AQ31:AQ32"/>
    <mergeCell ref="AR31:AR32"/>
    <mergeCell ref="Q30:Q32"/>
    <mergeCell ref="R30:R32"/>
    <mergeCell ref="S30:S32"/>
    <mergeCell ref="T30:T32"/>
    <mergeCell ref="W30:W32"/>
    <mergeCell ref="AJ30:AJ32"/>
    <mergeCell ref="A30:A32"/>
    <mergeCell ref="B30:B32"/>
    <mergeCell ref="C30:C32"/>
    <mergeCell ref="D30:D32"/>
    <mergeCell ref="E30:E32"/>
    <mergeCell ref="F30:F32"/>
    <mergeCell ref="G30:G32"/>
    <mergeCell ref="H30:H32"/>
    <mergeCell ref="I30:I32"/>
    <mergeCell ref="AL30:AL32"/>
    <mergeCell ref="AM30:AM32"/>
    <mergeCell ref="AN30:AN32"/>
    <mergeCell ref="AO30:AO32"/>
    <mergeCell ref="AP30:AP32"/>
    <mergeCell ref="U31:U32"/>
    <mergeCell ref="V31:V32"/>
    <mergeCell ref="A33:A35"/>
    <mergeCell ref="B33:B35"/>
    <mergeCell ref="C33:C35"/>
    <mergeCell ref="D33:D35"/>
    <mergeCell ref="E33:E35"/>
    <mergeCell ref="F33:F35"/>
    <mergeCell ref="G33:G35"/>
    <mergeCell ref="H33:H35"/>
    <mergeCell ref="I33:I35"/>
    <mergeCell ref="J33:J35"/>
    <mergeCell ref="K33:K35"/>
    <mergeCell ref="L33:L35"/>
    <mergeCell ref="M33:M35"/>
    <mergeCell ref="N33:N35"/>
    <mergeCell ref="O33:O35"/>
    <mergeCell ref="P33:P35"/>
    <mergeCell ref="AK30:AK32"/>
    <mergeCell ref="AO33:AO35"/>
    <mergeCell ref="J30:J32"/>
    <mergeCell ref="K30:K32"/>
    <mergeCell ref="L30:L32"/>
    <mergeCell ref="M30:M32"/>
    <mergeCell ref="N30:N32"/>
    <mergeCell ref="O30:O32"/>
    <mergeCell ref="P30:P32"/>
    <mergeCell ref="X31:X32"/>
    <mergeCell ref="AP33:AP35"/>
    <mergeCell ref="Q33:Q35"/>
    <mergeCell ref="R33:R35"/>
    <mergeCell ref="S33:S35"/>
    <mergeCell ref="T33:T35"/>
    <mergeCell ref="AJ33:AJ35"/>
    <mergeCell ref="AK33:AK35"/>
    <mergeCell ref="AL33:AL35"/>
    <mergeCell ref="AM33:AM35"/>
    <mergeCell ref="AN33:AN35"/>
    <mergeCell ref="Z37:Z38"/>
    <mergeCell ref="Y37:Y38"/>
    <mergeCell ref="A36:A38"/>
    <mergeCell ref="B36:B38"/>
    <mergeCell ref="C36:C38"/>
    <mergeCell ref="D36:D38"/>
    <mergeCell ref="E36:E38"/>
    <mergeCell ref="F36:F38"/>
    <mergeCell ref="G36:G38"/>
    <mergeCell ref="H36:H38"/>
    <mergeCell ref="I36:I38"/>
    <mergeCell ref="Q36:Q38"/>
    <mergeCell ref="R36:R38"/>
    <mergeCell ref="S36:S38"/>
    <mergeCell ref="T36:T38"/>
    <mergeCell ref="X37:X38"/>
    <mergeCell ref="W37:W38"/>
    <mergeCell ref="V37:V38"/>
    <mergeCell ref="U37:U38"/>
    <mergeCell ref="J36:J38"/>
    <mergeCell ref="K36:K38"/>
    <mergeCell ref="L36:L38"/>
    <mergeCell ref="M36:M38"/>
    <mergeCell ref="N36:N38"/>
    <mergeCell ref="O36:O38"/>
    <mergeCell ref="P36:P38"/>
    <mergeCell ref="AJ36:AJ38"/>
    <mergeCell ref="AK36:AK38"/>
    <mergeCell ref="AL36:AL38"/>
    <mergeCell ref="AM36:AM38"/>
    <mergeCell ref="AN36:AN38"/>
    <mergeCell ref="AB37:AB38"/>
    <mergeCell ref="AA37:AA38"/>
    <mergeCell ref="AI37:AI38"/>
    <mergeCell ref="AH37:AH38"/>
    <mergeCell ref="AG37:AG38"/>
    <mergeCell ref="AF37:AF38"/>
    <mergeCell ref="AE37:AE38"/>
    <mergeCell ref="AD37:AD38"/>
    <mergeCell ref="AC37:AC38"/>
    <mergeCell ref="A39:A41"/>
    <mergeCell ref="B39:B41"/>
    <mergeCell ref="C39:C41"/>
    <mergeCell ref="D39:D41"/>
    <mergeCell ref="E39:E41"/>
    <mergeCell ref="F39:F41"/>
    <mergeCell ref="G39:G41"/>
    <mergeCell ref="H39:H41"/>
    <mergeCell ref="I39:I41"/>
    <mergeCell ref="J39:J41"/>
    <mergeCell ref="K39:K41"/>
    <mergeCell ref="L39:L41"/>
    <mergeCell ref="M39:M41"/>
    <mergeCell ref="N39:N41"/>
    <mergeCell ref="O39:O41"/>
    <mergeCell ref="P39:P41"/>
    <mergeCell ref="Q39:Q41"/>
    <mergeCell ref="R39:R41"/>
    <mergeCell ref="S39:S41"/>
    <mergeCell ref="T39:T41"/>
    <mergeCell ref="U39:U41"/>
    <mergeCell ref="V39:V41"/>
    <mergeCell ref="W39:W41"/>
    <mergeCell ref="X39:X41"/>
    <mergeCell ref="AI39:AI41"/>
    <mergeCell ref="AJ39:AJ41"/>
    <mergeCell ref="AK39:AK41"/>
    <mergeCell ref="AX37:AX38"/>
    <mergeCell ref="AL39:AL41"/>
    <mergeCell ref="AM39:AM41"/>
    <mergeCell ref="AN39:AN41"/>
    <mergeCell ref="AO39:AO41"/>
    <mergeCell ref="AP39:AP41"/>
    <mergeCell ref="AQ39:AQ41"/>
    <mergeCell ref="AR39:AR41"/>
    <mergeCell ref="AS39:AS41"/>
    <mergeCell ref="AT39:AT41"/>
    <mergeCell ref="AO36:AO38"/>
    <mergeCell ref="AP36:AP38"/>
    <mergeCell ref="BD39:BD41"/>
    <mergeCell ref="BC39:BC41"/>
    <mergeCell ref="BB39:BB41"/>
    <mergeCell ref="BA39:BA41"/>
    <mergeCell ref="AZ39:AZ41"/>
    <mergeCell ref="AX39:AX41"/>
    <mergeCell ref="BB13:BB14"/>
    <mergeCell ref="BA13:BA14"/>
    <mergeCell ref="AZ13:AZ14"/>
    <mergeCell ref="BB25:BB26"/>
    <mergeCell ref="BA25:BA26"/>
    <mergeCell ref="AZ25:AZ26"/>
    <mergeCell ref="BD31:BD32"/>
    <mergeCell ref="BC31:BC32"/>
    <mergeCell ref="BB31:BB32"/>
    <mergeCell ref="BA31:BA32"/>
    <mergeCell ref="AZ31:AZ32"/>
    <mergeCell ref="AY31:AY32"/>
    <mergeCell ref="AX31:AX32"/>
    <mergeCell ref="BD37:BD38"/>
    <mergeCell ref="BC37:BC38"/>
    <mergeCell ref="BB37:BB38"/>
    <mergeCell ref="BA37:BA38"/>
    <mergeCell ref="AZ37:AZ38"/>
  </mergeCells>
  <conditionalFormatting sqref="AG13:AG15 AG17:AG22">
    <cfRule type="colorScale" priority="318">
      <colorScale>
        <cfvo type="min"/>
        <cfvo type="percentile" val="50"/>
        <cfvo type="max"/>
        <color rgb="FFF8696B"/>
        <color rgb="FFFFEB84"/>
        <color rgb="FF63BE7B"/>
      </colorScale>
    </cfRule>
  </conditionalFormatting>
  <conditionalFormatting sqref="AG13:AG15 AG17:AG23">
    <cfRule type="containsText" dxfId="73" priority="317" operator="containsText" text="FUERTE &#10;(Calificación entre 96 y 100)">
      <formula>NOT(ISERROR(SEARCH("FUERTE 
(Calificación entre 96 y 100)",AG13)))</formula>
    </cfRule>
    <cfRule type="containsText" dxfId="72" priority="315" operator="containsText" text="MODERADO&#10;(Calificación entre 86 y 95)">
      <formula>NOT(ISERROR(SEARCH("MODERADO
(Calificación entre 86 y 95)",AG13)))</formula>
    </cfRule>
    <cfRule type="containsText" dxfId="71" priority="314" operator="containsText" text="DÉBIL &#10;(Calificación entre 0 y 85)">
      <formula>NOT(ISERROR(SEARCH("DÉBIL 
(Calificación entre 0 y 85)",AG13)))</formula>
    </cfRule>
    <cfRule type="containsText" dxfId="70" priority="316" operator="containsText" text="FUERTE &#10;(Calificación entre 96 y 100)">
      <formula>NOT(ISERROR(SEARCH("FUERTE 
(Calificación entre 96 y 100)",AG13)))</formula>
    </cfRule>
  </conditionalFormatting>
  <conditionalFormatting sqref="AG15">
    <cfRule type="colorScale" priority="240">
      <colorScale>
        <cfvo type="min"/>
        <cfvo type="percentile" val="50"/>
        <cfvo type="max"/>
        <color rgb="FFF8696B"/>
        <color rgb="FFFFEB84"/>
        <color rgb="FF63BE7B"/>
      </colorScale>
    </cfRule>
  </conditionalFormatting>
  <conditionalFormatting sqref="AG17">
    <cfRule type="colorScale" priority="248">
      <colorScale>
        <cfvo type="min"/>
        <cfvo type="percentile" val="50"/>
        <cfvo type="max"/>
        <color rgb="FFF8696B"/>
        <color rgb="FFFFEB84"/>
        <color rgb="FF63BE7B"/>
      </colorScale>
    </cfRule>
  </conditionalFormatting>
  <conditionalFormatting sqref="AG17:AG23 AG13:AG15">
    <cfRule type="containsText" dxfId="69" priority="313" operator="containsText" text="FUERTE &#10;(Calificación entre 96 y 100)">
      <formula>NOT(ISERROR(SEARCH("FUERTE 
(Calificación entre 96 y 100)",AG13)))</formula>
    </cfRule>
    <cfRule type="containsText" dxfId="68" priority="256" operator="containsText" text="FUERTE &#10;(Calificación entre 96 y 100)">
      <formula>NOT(ISERROR(SEARCH("FUERTE 
(Calificación entre 96 y 100)",AG13)))</formula>
    </cfRule>
  </conditionalFormatting>
  <conditionalFormatting sqref="AG19">
    <cfRule type="colorScale" priority="283">
      <colorScale>
        <cfvo type="min"/>
        <cfvo type="percentile" val="50"/>
        <cfvo type="max"/>
        <color rgb="FFF8696B"/>
        <color rgb="FFFFEB84"/>
        <color rgb="FF63BE7B"/>
      </colorScale>
    </cfRule>
  </conditionalFormatting>
  <conditionalFormatting sqref="AG20">
    <cfRule type="colorScale" priority="304">
      <colorScale>
        <cfvo type="min"/>
        <cfvo type="percentile" val="50"/>
        <cfvo type="max"/>
        <color rgb="FFF8696B"/>
        <color rgb="FFFFEB84"/>
        <color rgb="FF63BE7B"/>
      </colorScale>
    </cfRule>
  </conditionalFormatting>
  <conditionalFormatting sqref="AG21:AG22">
    <cfRule type="colorScale" priority="305">
      <colorScale>
        <cfvo type="min"/>
        <cfvo type="percentile" val="50"/>
        <cfvo type="max"/>
        <color rgb="FFF8696B"/>
        <color rgb="FFFFEB84"/>
        <color rgb="FF63BE7B"/>
      </colorScale>
    </cfRule>
  </conditionalFormatting>
  <conditionalFormatting sqref="AG23">
    <cfRule type="colorScale" priority="325">
      <colorScale>
        <cfvo type="min"/>
        <cfvo type="percentile" val="50"/>
        <cfvo type="max"/>
        <color rgb="FFF8696B"/>
        <color rgb="FFFFEB84"/>
        <color rgb="FF63BE7B"/>
      </colorScale>
    </cfRule>
  </conditionalFormatting>
  <conditionalFormatting sqref="AG24">
    <cfRule type="containsText" dxfId="67" priority="94" operator="containsText" text="FUERTE &#10;(Calificación entre 96 y 100)">
      <formula>NOT(ISERROR(SEARCH("FUERTE 
(Calificación entre 96 y 100)",AG24)))</formula>
    </cfRule>
    <cfRule type="containsText" dxfId="66" priority="95" operator="containsText" text="FUERTE &#10;(Calificación entre 96 y 100)">
      <formula>NOT(ISERROR(SEARCH("FUERTE 
(Calificación entre 96 y 100)",AG24)))</formula>
    </cfRule>
    <cfRule type="colorScale" priority="100">
      <colorScale>
        <cfvo type="min"/>
        <cfvo type="percentile" val="50"/>
        <cfvo type="max"/>
        <color rgb="FFF8696B"/>
        <color rgb="FFFFEB84"/>
        <color rgb="FF63BE7B"/>
      </colorScale>
    </cfRule>
    <cfRule type="containsText" dxfId="65" priority="92" operator="containsText" text="DÉBIL &#10;(Calificación entre 0 y 85)">
      <formula>NOT(ISERROR(SEARCH("DÉBIL 
(Calificación entre 0 y 85)",AG24)))</formula>
    </cfRule>
    <cfRule type="containsText" dxfId="64" priority="91" operator="containsText" text="FUERTE &#10;(Calificación entre 96 y 100)">
      <formula>NOT(ISERROR(SEARCH("FUERTE 
(Calificación entre 96 y 100)",AG24)))</formula>
    </cfRule>
    <cfRule type="containsText" dxfId="63" priority="93" operator="containsText" text="MODERADO&#10;(Calificación entre 86 y 95)">
      <formula>NOT(ISERROR(SEARCH("MODERADO
(Calificación entre 86 y 95)",AG24)))</formula>
    </cfRule>
    <cfRule type="containsText" dxfId="62" priority="90" operator="containsText" text="FUERTE &#10;(Calificación entre 96 y 100)">
      <formula>NOT(ISERROR(SEARCH("FUERTE 
(Calificación entre 96 y 100)",AG24)))</formula>
    </cfRule>
  </conditionalFormatting>
  <conditionalFormatting sqref="AG27">
    <cfRule type="colorScale" priority="332">
      <colorScale>
        <cfvo type="min"/>
        <cfvo type="percentile" val="50"/>
        <cfvo type="max"/>
        <color rgb="FFF8696B"/>
        <color rgb="FFFFEB84"/>
        <color rgb="FF63BE7B"/>
      </colorScale>
    </cfRule>
  </conditionalFormatting>
  <conditionalFormatting sqref="AG27:AG37">
    <cfRule type="containsText" dxfId="61" priority="20" operator="containsText" text="FUERTE &#10;(Calificación entre 96 y 100)">
      <formula>NOT(ISERROR(SEARCH("FUERTE 
(Calificación entre 96 y 100)",AG27)))</formula>
    </cfRule>
    <cfRule type="containsText" dxfId="60" priority="21" operator="containsText" text="FUERTE &#10;(Calificación entre 96 y 100)">
      <formula>NOT(ISERROR(SEARCH("FUERTE 
(Calificación entre 96 y 100)",AG27)))</formula>
    </cfRule>
    <cfRule type="containsText" dxfId="59" priority="22" operator="containsText" text="DÉBIL &#10;(Calificación entre 0 y 85)">
      <formula>NOT(ISERROR(SEARCH("DÉBIL 
(Calificación entre 0 y 85)",AG27)))</formula>
    </cfRule>
    <cfRule type="containsText" dxfId="58" priority="25" operator="containsText" text="FUERTE &#10;(Calificación entre 96 y 100)">
      <formula>NOT(ISERROR(SEARCH("FUERTE 
(Calificación entre 96 y 100)",AG27)))</formula>
    </cfRule>
    <cfRule type="containsText" dxfId="57" priority="24" operator="containsText" text="FUERTE &#10;(Calificación entre 96 y 100)">
      <formula>NOT(ISERROR(SEARCH("FUERTE 
(Calificación entre 96 y 100)",AG27)))</formula>
    </cfRule>
    <cfRule type="containsText" dxfId="56" priority="23" operator="containsText" text="MODERADO&#10;(Calificación entre 86 y 95)">
      <formula>NOT(ISERROR(SEARCH("MODERADO
(Calificación entre 86 y 95)",AG27)))</formula>
    </cfRule>
  </conditionalFormatting>
  <conditionalFormatting sqref="AG28">
    <cfRule type="colorScale" priority="339">
      <colorScale>
        <cfvo type="min"/>
        <cfvo type="percentile" val="50"/>
        <cfvo type="max"/>
        <color rgb="FFF8696B"/>
        <color rgb="FFFFEB84"/>
        <color rgb="FF63BE7B"/>
      </colorScale>
    </cfRule>
  </conditionalFormatting>
  <conditionalFormatting sqref="AG29">
    <cfRule type="colorScale" priority="346">
      <colorScale>
        <cfvo type="min"/>
        <cfvo type="percentile" val="50"/>
        <cfvo type="max"/>
        <color rgb="FFF8696B"/>
        <color rgb="FFFFEB84"/>
        <color rgb="FF63BE7B"/>
      </colorScale>
    </cfRule>
  </conditionalFormatting>
  <conditionalFormatting sqref="AG30:AG32">
    <cfRule type="colorScale" priority="64">
      <colorScale>
        <cfvo type="min"/>
        <cfvo type="percentile" val="50"/>
        <cfvo type="max"/>
        <color rgb="FFF8696B"/>
        <color rgb="FFFFEB84"/>
        <color rgb="FF63BE7B"/>
      </colorScale>
    </cfRule>
  </conditionalFormatting>
  <conditionalFormatting sqref="AG33:AG35">
    <cfRule type="colorScale" priority="33">
      <colorScale>
        <cfvo type="min"/>
        <cfvo type="percentile" val="50"/>
        <cfvo type="max"/>
        <color rgb="FFF8696B"/>
        <color rgb="FFFFEB84"/>
        <color rgb="FF63BE7B"/>
      </colorScale>
    </cfRule>
  </conditionalFormatting>
  <conditionalFormatting sqref="AG36:AG37">
    <cfRule type="colorScale" priority="26">
      <colorScale>
        <cfvo type="min"/>
        <cfvo type="percentile" val="50"/>
        <cfvo type="max"/>
        <color rgb="FFF8696B"/>
        <color rgb="FFFFEB84"/>
        <color rgb="FF63BE7B"/>
      </colorScale>
    </cfRule>
  </conditionalFormatting>
  <conditionalFormatting sqref="AG39:AG41">
    <cfRule type="containsText" dxfId="55" priority="9" operator="containsText" text="FUERTE &#10;(Calificación entre 96 y 100)">
      <formula>NOT(ISERROR(SEARCH("FUERTE 
(Calificación entre 96 y 100)",AG39)))</formula>
    </cfRule>
    <cfRule type="containsText" dxfId="54" priority="10" operator="containsText" text="FUERTE &#10;(Calificación entre 96 y 100)">
      <formula>NOT(ISERROR(SEARCH("FUERTE 
(Calificación entre 96 y 100)",AG39)))</formula>
    </cfRule>
    <cfRule type="containsText" dxfId="53" priority="11" operator="containsText" text="DÉBIL &#10;(Calificación entre 0 y 85)">
      <formula>NOT(ISERROR(SEARCH("DÉBIL 
(Calificación entre 0 y 85)",AG39)))</formula>
    </cfRule>
    <cfRule type="containsText" dxfId="52" priority="12" operator="containsText" text="MODERADO&#10;(Calificación entre 86 y 95)">
      <formula>NOT(ISERROR(SEARCH("MODERADO
(Calificación entre 86 y 95)",AG39)))</formula>
    </cfRule>
    <cfRule type="containsText" dxfId="51" priority="13" operator="containsText" text="FUERTE &#10;(Calificación entre 96 y 100)">
      <formula>NOT(ISERROR(SEARCH("FUERTE 
(Calificación entre 96 y 100)",AG39)))</formula>
    </cfRule>
    <cfRule type="containsText" dxfId="50" priority="14" operator="containsText" text="FUERTE &#10;(Calificación entre 96 y 100)">
      <formula>NOT(ISERROR(SEARCH("FUERTE 
(Calificación entre 96 y 100)",AG39)))</formula>
    </cfRule>
  </conditionalFormatting>
  <conditionalFormatting sqref="AG39:AG41">
    <cfRule type="colorScale" priority="19">
      <colorScale>
        <cfvo type="min"/>
        <cfvo type="percentile" val="50"/>
        <cfvo type="max"/>
        <color rgb="FFF8696B"/>
        <color rgb="FFFFEB84"/>
        <color rgb="FF63BE7B"/>
      </colorScale>
    </cfRule>
  </conditionalFormatting>
  <dataValidations count="31">
    <dataValidation type="list" allowBlank="1" showInputMessage="1" showErrorMessage="1" sqref="H21" xr:uid="{CB9F5CBA-A6C6-432A-96F4-57674E5AA17F}">
      <formula1>$B$75:$B$79</formula1>
    </dataValidation>
    <dataValidation type="list" allowBlank="1" showInputMessage="1" showErrorMessage="1" sqref="H22" xr:uid="{41F837D5-1F8A-4BEC-9132-E564676560F7}">
      <formula1>$B$94:$B$98</formula1>
    </dataValidation>
    <dataValidation type="list" allowBlank="1" showInputMessage="1" showErrorMessage="1" sqref="AP24:AP26" xr:uid="{349251A9-6D6D-4587-B49C-E8A6BC6A0F57}">
      <formula1>$U$39:$U$41</formula1>
    </dataValidation>
    <dataValidation type="list" allowBlank="1" showInputMessage="1" showErrorMessage="1" sqref="AH24" xr:uid="{CDE52F46-3E0F-4163-BE79-C2CEFD7E8FBF}">
      <formula1>$K$44:$K$46</formula1>
    </dataValidation>
    <dataValidation type="list" allowBlank="1" showInputMessage="1" showErrorMessage="1" sqref="W24" xr:uid="{4C0F35E4-FEA5-4579-A219-CA8160504518}">
      <formula1>$P$38:$P$40</formula1>
    </dataValidation>
    <dataValidation type="list" allowBlank="1" showInputMessage="1" showErrorMessage="1" sqref="AE24" xr:uid="{BBABE7CC-AB69-4D77-8F26-11E7490575E5}">
      <formula1>$I$44:$I$45</formula1>
    </dataValidation>
    <dataValidation type="list" allowBlank="1" showInputMessage="1" showErrorMessage="1" sqref="Y24:AD24" xr:uid="{3628E46B-8865-49D8-ABA9-DC632383D1F1}">
      <formula1>$H$44:$H$45</formula1>
    </dataValidation>
    <dataValidation type="list" allowBlank="1" showInputMessage="1" showErrorMessage="1" sqref="S24" xr:uid="{352FBA05-5D51-4A6A-A1AA-9D78421F1A80}">
      <formula1>$C$31:$C$33</formula1>
    </dataValidation>
    <dataValidation type="list" allowBlank="1" showInputMessage="1" showErrorMessage="1" sqref="U24" xr:uid="{860A727B-BA19-41FD-9D00-C97FE7B7A00B}">
      <formula1>$P$31:$P$33</formula1>
    </dataValidation>
    <dataValidation type="list" allowBlank="1" showInputMessage="1" showErrorMessage="1" sqref="R24 AM24:AM26" xr:uid="{8A214015-12A3-4EE7-A104-5DAE1BC64ED7}">
      <formula1>$B$31:$B$35</formula1>
    </dataValidation>
    <dataValidation type="list" allowBlank="1" showInputMessage="1" showErrorMessage="1" sqref="AE30:AE32" xr:uid="{287BC26D-423F-40B3-8EF1-353B970CD70F}">
      <formula1>$I$97:$I$98</formula1>
    </dataValidation>
    <dataValidation type="list" allowBlank="1" showInputMessage="1" showErrorMessage="1" sqref="Y30:AD32" xr:uid="{E33A8992-C909-42E8-B5CE-FEECE8C58A56}">
      <formula1>$H$97:$H$98</formula1>
    </dataValidation>
    <dataValidation type="list" allowBlank="1" showInputMessage="1" showErrorMessage="1" sqref="AH30:AH32" xr:uid="{05A6EBA6-AC49-4051-B182-AE860B84BAFF}">
      <formula1>$K$97:$K$99</formula1>
    </dataValidation>
    <dataValidation type="list" allowBlank="1" showInputMessage="1" showErrorMessage="1" sqref="AP30:AP32" xr:uid="{89686F13-CFD9-4137-8A8F-070E0A6F58D1}">
      <formula1>$U$92:$U$94</formula1>
    </dataValidation>
    <dataValidation type="list" allowBlank="1" showInputMessage="1" showErrorMessage="1" sqref="W30" xr:uid="{3076920C-CA97-4060-8132-68515BA9EB2E}">
      <formula1>$P$91:$P$93</formula1>
    </dataValidation>
    <dataValidation type="list" allowBlank="1" showInputMessage="1" showErrorMessage="1" sqref="Q30:Q32" xr:uid="{A3CE3502-81D3-4A53-B199-3C4486700089}">
      <formula1>$C$76:$C$82</formula1>
    </dataValidation>
    <dataValidation type="list" allowBlank="1" showInputMessage="1" showErrorMessage="1" sqref="S30:S32" xr:uid="{781A5B56-3D57-4793-92D8-D06C5C5DE6E2}">
      <formula1>$C$84:$C$86</formula1>
    </dataValidation>
    <dataValidation type="list" allowBlank="1" showInputMessage="1" showErrorMessage="1" sqref="U30:U31" xr:uid="{6AAB5628-5E0E-432C-8206-2B657EFDD6E4}">
      <formula1>$P$84:$P$86</formula1>
    </dataValidation>
    <dataValidation type="list" allowBlank="1" showInputMessage="1" showErrorMessage="1" sqref="R30:R32 AM30:AM32" xr:uid="{85ECFE23-3F34-41D3-8907-BF8846E321C8}">
      <formula1>$B$84:$B$88</formula1>
    </dataValidation>
    <dataValidation type="list" allowBlank="1" showInputMessage="1" showErrorMessage="1" sqref="H30" xr:uid="{A41F1BDF-C55A-46AB-B0FB-599C3440B744}">
      <formula1>$B$76:$B$80</formula1>
    </dataValidation>
    <dataValidation type="list" allowBlank="1" showInputMessage="1" showErrorMessage="1" sqref="H31:H32" xr:uid="{D32DBA0B-6C67-42A2-B70B-EF5FECA35E44}">
      <formula1>$B$95:$B$99</formula1>
    </dataValidation>
    <dataValidation type="list" allowBlank="1" showInputMessage="1" showErrorMessage="1" sqref="Q24" xr:uid="{EE6AB9DF-6561-4BCA-8FD9-B961D36EBB1F}">
      <formula1>$C$28:$C$29</formula1>
    </dataValidation>
    <dataValidation type="list" allowBlank="1" showInputMessage="1" showErrorMessage="1" sqref="R39 AM39:AM41" xr:uid="{13514038-C05F-4064-9D5A-D1C5FECB65EB}">
      <formula1>$B$51:$B$55</formula1>
    </dataValidation>
    <dataValidation type="list" allowBlank="1" showInputMessage="1" showErrorMessage="1" sqref="U39" xr:uid="{C90C3CD7-7E02-41A1-9914-F196AE7FCC26}">
      <formula1>$P$51:$P$53</formula1>
    </dataValidation>
    <dataValidation type="list" allowBlank="1" showInputMessage="1" showErrorMessage="1" sqref="S39" xr:uid="{68596C9F-7F9F-4C2D-AD8E-C814F76F4F12}">
      <formula1>$C$51:$C$53</formula1>
    </dataValidation>
    <dataValidation type="list" allowBlank="1" showInputMessage="1" showErrorMessage="1" sqref="Q39" xr:uid="{2C42B1D8-273C-42AE-BC0B-DE4B80492935}">
      <formula1>$C$43:$C$49</formula1>
    </dataValidation>
    <dataValidation type="list" allowBlank="1" showInputMessage="1" showErrorMessage="1" sqref="Y39:AD41" xr:uid="{EFB77350-292C-442B-892B-32C79B402DC2}">
      <formula1>$H$64:$H$65</formula1>
    </dataValidation>
    <dataValidation type="list" allowBlank="1" showInputMessage="1" showErrorMessage="1" sqref="AE39:AE41" xr:uid="{35CAC593-3173-4553-8FDF-AB1B827629B1}">
      <formula1>$I$64:$I$65</formula1>
    </dataValidation>
    <dataValidation type="list" allowBlank="1" showInputMessage="1" showErrorMessage="1" sqref="W39" xr:uid="{D04561F4-C3A4-4A0C-A946-41135191F2B6}">
      <formula1>$P$58:$P$60</formula1>
    </dataValidation>
    <dataValidation type="list" allowBlank="1" showInputMessage="1" showErrorMessage="1" sqref="AP39:AP41" xr:uid="{85A030E2-5C74-4570-BCB0-7A2248532D83}">
      <formula1>$U$59:$U$61</formula1>
    </dataValidation>
    <dataValidation type="list" allowBlank="1" showInputMessage="1" showErrorMessage="1" sqref="AH39:AH41" xr:uid="{E845A720-C15C-404E-BA3C-BE5C7C449073}">
      <formula1>$K$64:$K$66</formula1>
    </dataValidation>
  </dataValidations>
  <pageMargins left="0.70866141732283472" right="0.70866141732283472" top="0.78740157480314965" bottom="1.1811023622047245" header="0.19685039370078741" footer="0.19685039370078741"/>
  <pageSetup paperSize="5" scale="10" fitToHeight="0" orientation="landscape" r:id="rId1"/>
  <headerFooter>
    <oddFooter>&amp;C&amp;"Arial,Negrita"&amp;72&amp;G
CLASIFICACIÓN DE LA INFORMACIÓN: PÚBLICA
2310100-FT-213 Verrsión 03</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232" operator="containsText" id="{BB21E168-10A2-4722-8BCC-B53B7C832822}">
            <xm:f>NOT(ISERROR(SEARCH('Parametrización AC'!$D$36,T13)))</xm:f>
            <xm:f>'Parametrización AC'!$D$36</xm:f>
            <x14:dxf>
              <fill>
                <patternFill>
                  <bgColor rgb="FF92D050"/>
                </patternFill>
              </fill>
            </x14:dxf>
          </x14:cfRule>
          <x14:cfRule type="containsText" priority="230" operator="containsText" id="{BA051BEF-8873-4312-B4EF-8423A5A25461}">
            <xm:f>NOT(ISERROR(SEARCH('Parametrización AC'!$D$38,T13)))</xm:f>
            <xm:f>'Parametrización AC'!$D$38</xm:f>
            <x14:dxf>
              <fill>
                <patternFill>
                  <bgColor rgb="FFFF9900"/>
                </patternFill>
              </fill>
            </x14:dxf>
          </x14:cfRule>
          <x14:cfRule type="containsText" priority="229" operator="containsText" id="{ED1980E6-8134-4C56-A24B-79168D5451C3}">
            <xm:f>NOT(ISERROR(SEARCH('Parametrización AC'!$D$39,T13)))</xm:f>
            <xm:f>'Parametrización AC'!$D$39</xm:f>
            <x14:dxf>
              <fill>
                <patternFill>
                  <bgColor rgb="FFFF0000"/>
                </patternFill>
              </fill>
            </x14:dxf>
          </x14:cfRule>
          <x14:cfRule type="containsText" priority="231" operator="containsText" id="{960C0C8B-A71B-4D2D-933A-D8F9B0ACFF20}">
            <xm:f>NOT(ISERROR(SEARCH('Parametrización AC'!$D$37,T13)))</xm:f>
            <xm:f>'Parametrización AC'!$D$37</xm:f>
            <x14:dxf>
              <fill>
                <patternFill>
                  <bgColor rgb="FFFFFF00"/>
                </patternFill>
              </fill>
            </x14:dxf>
          </x14:cfRule>
          <xm:sqref>T13 AO13 T15 AO15 T17:T21 AO17:AO21</xm:sqref>
        </x14:conditionalFormatting>
        <x14:conditionalFormatting xmlns:xm="http://schemas.microsoft.com/office/excel/2006/main">
          <x14:cfRule type="containsText" priority="52" operator="containsText" id="{C46BC180-6779-4247-BAB4-6B54B022FCE8}">
            <xm:f>NOT(ISERROR(SEARCH($D$55,T24)))</xm:f>
            <xm:f>$D$55</xm:f>
            <x14:dxf>
              <fill>
                <patternFill>
                  <bgColor rgb="FFFFFF00"/>
                </patternFill>
              </fill>
            </x14:dxf>
          </x14:cfRule>
          <x14:cfRule type="containsText" priority="50" operator="containsText" id="{3FA05190-B58F-4FBC-ABA5-E86F2472B44A}">
            <xm:f>NOT(ISERROR(SEARCH($D$57,T24)))</xm:f>
            <xm:f>$D$57</xm:f>
            <x14:dxf>
              <fill>
                <patternFill>
                  <bgColor rgb="FFFF0000"/>
                </patternFill>
              </fill>
            </x14:dxf>
          </x14:cfRule>
          <x14:cfRule type="containsText" priority="51" operator="containsText" id="{D75EAE11-E02F-4B47-8CF9-B062FB972E76}">
            <xm:f>NOT(ISERROR(SEARCH($D$56,T24)))</xm:f>
            <xm:f>$D$56</xm:f>
            <x14:dxf>
              <fill>
                <patternFill>
                  <bgColor rgb="FFFF9900"/>
                </patternFill>
              </fill>
            </x14:dxf>
          </x14:cfRule>
          <x14:cfRule type="containsText" priority="53" operator="containsText" id="{84C1498D-B638-4B55-8582-2D961C066885}">
            <xm:f>NOT(ISERROR(SEARCH($D$54,T24)))</xm:f>
            <xm:f>$D$54</xm:f>
            <x14:dxf>
              <fill>
                <patternFill>
                  <bgColor rgb="FF92D050"/>
                </patternFill>
              </fill>
            </x14:dxf>
          </x14:cfRule>
          <xm:sqref>T24</xm:sqref>
        </x14:conditionalFormatting>
        <x14:conditionalFormatting xmlns:xm="http://schemas.microsoft.com/office/excel/2006/main">
          <x14:cfRule type="containsText" priority="34" operator="containsText" id="{90C41E6C-A104-4E81-A231-DFFADE010AD9}">
            <xm:f>NOT(ISERROR(SEARCH($D$57,T30)))</xm:f>
            <xm:f>$D$57</xm:f>
            <x14:dxf>
              <fill>
                <patternFill>
                  <bgColor rgb="FFFF0000"/>
                </patternFill>
              </fill>
            </x14:dxf>
          </x14:cfRule>
          <x14:cfRule type="containsText" priority="35" operator="containsText" id="{43F25BC2-F4C1-4153-B5DA-951FF29C6243}">
            <xm:f>NOT(ISERROR(SEARCH($D$56,T30)))</xm:f>
            <xm:f>$D$56</xm:f>
            <x14:dxf>
              <fill>
                <patternFill>
                  <bgColor rgb="FFFF9900"/>
                </patternFill>
              </fill>
            </x14:dxf>
          </x14:cfRule>
          <x14:cfRule type="containsText" priority="36" operator="containsText" id="{CFD3E2E3-5C96-4256-A4E6-142D85C48A50}">
            <xm:f>NOT(ISERROR(SEARCH($D$55,T30)))</xm:f>
            <xm:f>$D$55</xm:f>
            <x14:dxf>
              <fill>
                <patternFill>
                  <bgColor rgb="FFFFFF00"/>
                </patternFill>
              </fill>
            </x14:dxf>
          </x14:cfRule>
          <x14:cfRule type="containsText" priority="37" operator="containsText" id="{404062B2-2501-412D-8A2D-99824EA507DB}">
            <xm:f>NOT(ISERROR(SEARCH($D$54,T30)))</xm:f>
            <xm:f>$D$54</xm:f>
            <x14:dxf>
              <fill>
                <patternFill>
                  <bgColor rgb="FF92D050"/>
                </patternFill>
              </fill>
            </x14:dxf>
          </x14:cfRule>
          <xm:sqref>T30</xm:sqref>
        </x14:conditionalFormatting>
        <x14:conditionalFormatting xmlns:xm="http://schemas.microsoft.com/office/excel/2006/main">
          <x14:cfRule type="containsText" priority="49" operator="containsText" id="{D31FC283-6968-4ACE-B54E-ED599F30D819}">
            <xm:f>NOT(ISERROR(SEARCH('Parametrización AC'!$D$36,AO24)))</xm:f>
            <xm:f>'Parametrización AC'!$D$36</xm:f>
            <x14:dxf>
              <fill>
                <patternFill>
                  <bgColor rgb="FF92D050"/>
                </patternFill>
              </fill>
            </x14:dxf>
          </x14:cfRule>
          <x14:cfRule type="containsText" priority="48" operator="containsText" id="{6CFC2C52-1C31-4F03-B158-B67CD11624D7}">
            <xm:f>NOT(ISERROR(SEARCH('Parametrización AC'!$D$37,AO24)))</xm:f>
            <xm:f>'Parametrización AC'!$D$37</xm:f>
            <x14:dxf>
              <fill>
                <patternFill>
                  <bgColor rgb="FFFFFF00"/>
                </patternFill>
              </fill>
            </x14:dxf>
          </x14:cfRule>
          <x14:cfRule type="containsText" priority="47" operator="containsText" id="{AAD019FE-F992-41E3-96B1-C8C10E9E6A9C}">
            <xm:f>NOT(ISERROR(SEARCH('Parametrización AC'!$D$38,AO24)))</xm:f>
            <xm:f>'Parametrización AC'!$D$38</xm:f>
            <x14:dxf>
              <fill>
                <patternFill>
                  <bgColor rgb="FFFF9900"/>
                </patternFill>
              </fill>
            </x14:dxf>
          </x14:cfRule>
          <x14:cfRule type="containsText" priority="46" operator="containsText" id="{DF091D08-BA09-4968-81BB-5AA4E70CA7C5}">
            <xm:f>NOT(ISERROR(SEARCH('Parametrización AC'!$D$39,AO24)))</xm:f>
            <xm:f>'Parametrización AC'!$D$39</xm:f>
            <x14:dxf>
              <fill>
                <patternFill>
                  <bgColor rgb="FFFF0000"/>
                </patternFill>
              </fill>
            </x14:dxf>
          </x14:cfRule>
          <xm:sqref>AO24</xm:sqref>
        </x14:conditionalFormatting>
        <x14:conditionalFormatting xmlns:xm="http://schemas.microsoft.com/office/excel/2006/main">
          <x14:cfRule type="containsText" priority="1" operator="containsText" id="{C110F1C1-8612-405B-ACA0-12CAF0EE0E83}">
            <xm:f>NOT(ISERROR(SEARCH($D$57,T39)))</xm:f>
            <xm:f>$D$57</xm:f>
            <x14:dxf>
              <fill>
                <patternFill>
                  <bgColor rgb="FFFF0000"/>
                </patternFill>
              </fill>
            </x14:dxf>
          </x14:cfRule>
          <x14:cfRule type="containsText" priority="2" operator="containsText" id="{DDA6B23E-BEFF-45BE-A230-3F9962B6AFCB}">
            <xm:f>NOT(ISERROR(SEARCH($D$56,T39)))</xm:f>
            <xm:f>$D$56</xm:f>
            <x14:dxf>
              <fill>
                <patternFill>
                  <bgColor rgb="FFFF9900"/>
                </patternFill>
              </fill>
            </x14:dxf>
          </x14:cfRule>
          <x14:cfRule type="containsText" priority="3" operator="containsText" id="{A54A413F-3274-4603-9646-26F77E4B8941}">
            <xm:f>NOT(ISERROR(SEARCH($D$55,T39)))</xm:f>
            <xm:f>$D$55</xm:f>
            <x14:dxf>
              <fill>
                <patternFill>
                  <bgColor rgb="FFFFFF00"/>
                </patternFill>
              </fill>
            </x14:dxf>
          </x14:cfRule>
          <x14:cfRule type="containsText" priority="4" operator="containsText" id="{123DD245-7344-4089-A86F-98CBFD77BB52}">
            <xm:f>NOT(ISERROR(SEARCH($D$54,T39)))</xm:f>
            <xm:f>$D$54</xm:f>
            <x14:dxf>
              <fill>
                <patternFill>
                  <bgColor rgb="FF92D050"/>
                </patternFill>
              </fill>
            </x14:dxf>
          </x14:cfRule>
          <xm:sqref>T39</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F4359E19-6F54-4CE5-8445-84466E3C8036}">
          <x14:formula1>
            <xm:f>'Parametrización AC'!$I$28:$I$29</xm:f>
          </x14:formula1>
          <xm:sqref>AE13:AE15 AE17:AE22</xm:sqref>
        </x14:dataValidation>
        <x14:dataValidation type="list" allowBlank="1" showInputMessage="1" showErrorMessage="1" xr:uid="{08757D40-BC80-4781-828D-9D79FB5C5AA6}">
          <x14:formula1>
            <xm:f>'Parametrización AC'!$H$28:$H$29</xm:f>
          </x14:formula1>
          <xm:sqref>Y13:AD15 Y17:AD22</xm:sqref>
        </x14:dataValidation>
        <x14:dataValidation type="list" allowBlank="1" showInputMessage="1" showErrorMessage="1" xr:uid="{874637E0-D6E0-4DD4-BFBE-5AE2131249A7}">
          <x14:formula1>
            <xm:f>'Parametrización AC'!$C$7:$C$13</xm:f>
          </x14:formula1>
          <xm:sqref>Q13 Q17:Q21</xm:sqref>
        </x14:dataValidation>
        <x14:dataValidation type="list" allowBlank="1" showInputMessage="1" showErrorMessage="1" xr:uid="{74A0EACD-9A9F-4766-8CF5-C4E3687ECE39}">
          <x14:formula1>
            <xm:f>'Parametrización AC'!$C$15:$C$17</xm:f>
          </x14:formula1>
          <xm:sqref>S13 S15 S17:S21</xm:sqref>
        </x14:dataValidation>
        <x14:dataValidation type="list" allowBlank="1" showInputMessage="1" showErrorMessage="1" xr:uid="{503D7C34-B415-423A-B23D-171614422716}">
          <x14:formula1>
            <xm:f>'Parametrización AC'!$B$15:$B$19</xm:f>
          </x14:formula1>
          <xm:sqref>R13 R15 R17:R21 AM13:AM22</xm:sqref>
        </x14:dataValidation>
        <x14:dataValidation type="list" allowBlank="1" showInputMessage="1" showErrorMessage="1" xr:uid="{1CA30834-4509-41C3-BD57-0DBB92F677CC}">
          <x14:formula1>
            <xm:f>'Parametrización AC'!$K$28:$K$30</xm:f>
          </x14:formula1>
          <xm:sqref>AH13:AH15 AH17:AH22</xm:sqref>
        </x14:dataValidation>
        <x14:dataValidation type="list" allowBlank="1" showInputMessage="1" showErrorMessage="1" xr:uid="{1AE9599D-E692-49B9-A009-7011AD39443B}">
          <x14:formula1>
            <xm:f>'Parametrización AC'!$P$22:$P$24</xm:f>
          </x14:formula1>
          <xm:sqref>W13:W15 W17:W22</xm:sqref>
        </x14:dataValidation>
        <x14:dataValidation type="list" allowBlank="1" showInputMessage="1" showErrorMessage="1" xr:uid="{0B1BBEBF-B38C-4001-8D4F-213F23BF8445}">
          <x14:formula1>
            <xm:f>'Parametrización AC'!$P$15:$P$17</xm:f>
          </x14:formula1>
          <xm:sqref>U13:U15 U17:U22</xm:sqref>
        </x14:dataValidation>
        <x14:dataValidation type="list" allowBlank="1" showInputMessage="1" showErrorMessage="1" xr:uid="{CBEEB2A7-7290-4E2F-8481-B0F97716AEB8}">
          <x14:formula1>
            <xm:f>'Parametrización AC'!$C$6:$C$13</xm:f>
          </x14:formula1>
          <xm:sqref>Q15:Q16</xm:sqref>
        </x14:dataValidation>
        <x14:dataValidation type="list" allowBlank="1" showInputMessage="1" showErrorMessage="1" xr:uid="{3F53BA1A-BA44-4706-8123-4F22BDC70128}">
          <x14:formula1>
            <xm:f>'Parametrización AC'!$U$23:$U$25</xm:f>
          </x14:formula1>
          <xm:sqref>AP13:AP22</xm:sqref>
        </x14:dataValidation>
        <x14:dataValidation type="list" allowBlank="1" showInputMessage="1" showErrorMessage="1" xr:uid="{EDC031B2-4CA2-4B4C-B676-17D54D8ECFB3}">
          <x14:formula1>
            <xm:f>'Parametrización AC'!$Q$42:$R$42</xm:f>
          </x14:formula1>
          <xm:sqref>AZ13 AZ15 AZ17:AZ25 AZ27:AZ31 AZ33:AZ37 AZ39</xm:sqref>
        </x14:dataValidation>
        <x14:dataValidation type="list" allowBlank="1" showInputMessage="1" showErrorMessage="1" xr:uid="{CDEA8FDA-69A7-41F8-A97A-335D6051120B}">
          <x14:formula1>
            <xm:f>'Parametrización AC'!$Q$41:$R$41</xm:f>
          </x14:formula1>
          <xm:sqref>AX13:AX15 AX17:AX22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7F0D8-99EE-46E0-A824-0ACC2629E89F}">
  <dimension ref="A1:X50"/>
  <sheetViews>
    <sheetView showGridLines="0" zoomScale="55" zoomScaleNormal="55" workbookViewId="0">
      <selection activeCell="C7" sqref="C7"/>
    </sheetView>
  </sheetViews>
  <sheetFormatPr baseColWidth="10" defaultRowHeight="14.4" x14ac:dyDescent="0.3"/>
  <cols>
    <col min="1" max="23" width="45.109375" style="1" customWidth="1"/>
  </cols>
  <sheetData>
    <row r="1" spans="1:24" x14ac:dyDescent="0.3">
      <c r="B1" s="8"/>
      <c r="L1" s="9"/>
      <c r="M1" s="9"/>
      <c r="N1" s="9"/>
      <c r="O1" s="9"/>
      <c r="U1" s="9"/>
      <c r="V1" s="9"/>
      <c r="W1" s="10"/>
      <c r="X1" s="10"/>
    </row>
    <row r="2" spans="1:24" x14ac:dyDescent="0.3">
      <c r="B2" s="2"/>
      <c r="C2" s="2"/>
      <c r="X2" s="1"/>
    </row>
    <row r="3" spans="1:24" x14ac:dyDescent="0.3">
      <c r="X3" s="1"/>
    </row>
    <row r="4" spans="1:24" x14ac:dyDescent="0.3">
      <c r="B4" s="11" t="s">
        <v>100</v>
      </c>
      <c r="C4" s="11" t="s">
        <v>101</v>
      </c>
      <c r="X4" s="1"/>
    </row>
    <row r="5" spans="1:24" x14ac:dyDescent="0.3">
      <c r="B5" s="8"/>
      <c r="X5" s="1"/>
    </row>
    <row r="6" spans="1:24" ht="43.2" x14ac:dyDescent="0.3">
      <c r="C6" s="1" t="s">
        <v>256</v>
      </c>
      <c r="E6" s="12" t="s">
        <v>102</v>
      </c>
      <c r="F6" s="13" t="s">
        <v>79</v>
      </c>
      <c r="G6" s="13" t="s">
        <v>80</v>
      </c>
      <c r="X6" s="1"/>
    </row>
    <row r="7" spans="1:24" x14ac:dyDescent="0.3">
      <c r="A7" s="5"/>
      <c r="B7" s="6" t="s">
        <v>103</v>
      </c>
      <c r="C7" s="14" t="s">
        <v>104</v>
      </c>
      <c r="D7" s="5"/>
      <c r="E7" s="27" t="s">
        <v>105</v>
      </c>
      <c r="F7" s="2" t="s">
        <v>80</v>
      </c>
      <c r="X7" s="1"/>
    </row>
    <row r="8" spans="1:24" ht="28.8" x14ac:dyDescent="0.3">
      <c r="A8" s="5"/>
      <c r="B8" s="6" t="s">
        <v>106</v>
      </c>
      <c r="C8" s="14" t="s">
        <v>72</v>
      </c>
      <c r="D8" s="5"/>
      <c r="E8" s="27" t="s">
        <v>107</v>
      </c>
      <c r="F8" s="2" t="s">
        <v>79</v>
      </c>
      <c r="X8" s="1"/>
    </row>
    <row r="9" spans="1:24" x14ac:dyDescent="0.3">
      <c r="A9" s="5"/>
      <c r="B9" s="6" t="s">
        <v>108</v>
      </c>
      <c r="C9" s="14" t="s">
        <v>109</v>
      </c>
      <c r="D9" s="5"/>
      <c r="E9" s="27" t="s">
        <v>110</v>
      </c>
      <c r="F9" s="2" t="s">
        <v>79</v>
      </c>
      <c r="X9" s="1"/>
    </row>
    <row r="10" spans="1:24" ht="28.8" x14ac:dyDescent="0.3">
      <c r="A10" s="5"/>
      <c r="B10" s="6" t="s">
        <v>111</v>
      </c>
      <c r="C10" s="14" t="s">
        <v>112</v>
      </c>
      <c r="D10" s="5"/>
      <c r="E10" s="27" t="s">
        <v>113</v>
      </c>
      <c r="F10" s="2" t="s">
        <v>79</v>
      </c>
      <c r="X10" s="1"/>
    </row>
    <row r="11" spans="1:24" ht="28.8" x14ac:dyDescent="0.3">
      <c r="A11" s="5"/>
      <c r="B11" s="6" t="s">
        <v>114</v>
      </c>
      <c r="C11" s="14" t="s">
        <v>90</v>
      </c>
      <c r="D11" s="5"/>
      <c r="E11" s="27" t="s">
        <v>115</v>
      </c>
      <c r="F11" s="2" t="s">
        <v>79</v>
      </c>
      <c r="X11" s="1"/>
    </row>
    <row r="12" spans="1:24" x14ac:dyDescent="0.3">
      <c r="A12" s="5"/>
      <c r="B12" s="6"/>
      <c r="C12" s="14" t="s">
        <v>84</v>
      </c>
      <c r="D12" s="5"/>
      <c r="E12" s="27" t="s">
        <v>116</v>
      </c>
      <c r="F12" s="2" t="s">
        <v>80</v>
      </c>
      <c r="X12" s="1"/>
    </row>
    <row r="13" spans="1:24" ht="28.8" x14ac:dyDescent="0.3">
      <c r="A13" s="5"/>
      <c r="B13" s="6"/>
      <c r="C13" s="14" t="s">
        <v>93</v>
      </c>
      <c r="D13" s="5"/>
      <c r="E13" s="27" t="s">
        <v>117</v>
      </c>
      <c r="F13" s="2" t="s">
        <v>79</v>
      </c>
      <c r="X13" s="1"/>
    </row>
    <row r="14" spans="1:24" ht="43.2" x14ac:dyDescent="0.3">
      <c r="A14" s="214" t="s">
        <v>118</v>
      </c>
      <c r="B14" s="214"/>
      <c r="C14" s="214" t="s">
        <v>102</v>
      </c>
      <c r="D14" s="214"/>
      <c r="E14" s="27" t="s">
        <v>119</v>
      </c>
      <c r="F14" s="2" t="s">
        <v>80</v>
      </c>
      <c r="P14" s="11" t="s">
        <v>120</v>
      </c>
      <c r="X14" s="1"/>
    </row>
    <row r="15" spans="1:24" x14ac:dyDescent="0.3">
      <c r="A15" s="14" t="s">
        <v>91</v>
      </c>
      <c r="B15" s="6" t="s">
        <v>73</v>
      </c>
      <c r="C15" s="14" t="s">
        <v>74</v>
      </c>
      <c r="D15" s="5" t="s">
        <v>92</v>
      </c>
      <c r="E15" s="27" t="s">
        <v>121</v>
      </c>
      <c r="F15" s="2" t="s">
        <v>80</v>
      </c>
      <c r="P15" s="1" t="s">
        <v>75</v>
      </c>
      <c r="S15" s="15"/>
      <c r="X15" s="1"/>
    </row>
    <row r="16" spans="1:24" ht="43.2" x14ac:dyDescent="0.3">
      <c r="A16" s="14" t="s">
        <v>87</v>
      </c>
      <c r="B16" s="6" t="s">
        <v>89</v>
      </c>
      <c r="C16" s="14" t="s">
        <v>85</v>
      </c>
      <c r="D16" s="5" t="s">
        <v>95</v>
      </c>
      <c r="E16" s="27" t="s">
        <v>122</v>
      </c>
      <c r="F16" s="2" t="s">
        <v>79</v>
      </c>
      <c r="P16" s="1" t="s">
        <v>98</v>
      </c>
      <c r="S16" s="16"/>
      <c r="X16" s="1"/>
    </row>
    <row r="17" spans="1:24" x14ac:dyDescent="0.3">
      <c r="A17" s="14" t="s">
        <v>97</v>
      </c>
      <c r="B17" s="6" t="s">
        <v>123</v>
      </c>
      <c r="C17" s="14" t="s">
        <v>124</v>
      </c>
      <c r="D17" s="5" t="s">
        <v>94</v>
      </c>
      <c r="E17" s="27" t="s">
        <v>125</v>
      </c>
      <c r="F17" s="2" t="s">
        <v>79</v>
      </c>
      <c r="P17" s="1" t="s">
        <v>82</v>
      </c>
      <c r="S17" s="17"/>
      <c r="X17" s="1"/>
    </row>
    <row r="18" spans="1:24" x14ac:dyDescent="0.3">
      <c r="A18" s="14" t="s">
        <v>99</v>
      </c>
      <c r="B18" s="6" t="s">
        <v>126</v>
      </c>
      <c r="E18" s="27" t="s">
        <v>127</v>
      </c>
      <c r="F18" s="2" t="s">
        <v>79</v>
      </c>
      <c r="X18" s="1"/>
    </row>
    <row r="19" spans="1:24" x14ac:dyDescent="0.3">
      <c r="A19" s="14" t="s">
        <v>96</v>
      </c>
      <c r="B19" s="6" t="s">
        <v>78</v>
      </c>
      <c r="E19" s="27" t="s">
        <v>128</v>
      </c>
      <c r="F19" s="2" t="s">
        <v>79</v>
      </c>
      <c r="X19" s="1"/>
    </row>
    <row r="20" spans="1:24" x14ac:dyDescent="0.3">
      <c r="B20" s="8"/>
      <c r="E20" s="27" t="s">
        <v>129</v>
      </c>
      <c r="F20" s="2" t="s">
        <v>80</v>
      </c>
      <c r="X20" s="1"/>
    </row>
    <row r="21" spans="1:24" x14ac:dyDescent="0.3">
      <c r="B21" s="11" t="s">
        <v>130</v>
      </c>
      <c r="C21" s="3"/>
      <c r="D21" s="3"/>
      <c r="E21" s="27" t="s">
        <v>131</v>
      </c>
      <c r="F21" s="2" t="s">
        <v>79</v>
      </c>
      <c r="I21" s="3"/>
      <c r="P21" s="11" t="s">
        <v>132</v>
      </c>
      <c r="U21" s="11" t="s">
        <v>133</v>
      </c>
      <c r="X21" s="1"/>
    </row>
    <row r="22" spans="1:24" ht="28.8" x14ac:dyDescent="0.3">
      <c r="B22" s="5" t="s">
        <v>134</v>
      </c>
      <c r="C22" s="18"/>
      <c r="D22" s="18"/>
      <c r="E22" s="27" t="s">
        <v>135</v>
      </c>
      <c r="F22" s="2" t="s">
        <v>80</v>
      </c>
      <c r="I22" s="18"/>
      <c r="P22" s="1" t="s">
        <v>76</v>
      </c>
      <c r="U22" s="19" t="s">
        <v>136</v>
      </c>
      <c r="X22" s="1"/>
    </row>
    <row r="23" spans="1:24" x14ac:dyDescent="0.3">
      <c r="B23" s="5" t="s">
        <v>137</v>
      </c>
      <c r="C23" s="7"/>
      <c r="D23" s="7"/>
      <c r="E23" s="27" t="s">
        <v>138</v>
      </c>
      <c r="F23" s="2" t="s">
        <v>79</v>
      </c>
      <c r="I23" s="7"/>
      <c r="P23" s="1" t="s">
        <v>81</v>
      </c>
      <c r="U23" s="1" t="s">
        <v>88</v>
      </c>
      <c r="X23" s="1"/>
    </row>
    <row r="24" spans="1:24" x14ac:dyDescent="0.3">
      <c r="B24" s="5" t="s">
        <v>139</v>
      </c>
      <c r="C24" s="3"/>
      <c r="D24" s="3"/>
      <c r="E24" s="27" t="s">
        <v>140</v>
      </c>
      <c r="F24" s="2" t="s">
        <v>80</v>
      </c>
      <c r="I24" s="3"/>
      <c r="P24" s="1" t="s">
        <v>83</v>
      </c>
      <c r="U24" s="1" t="s">
        <v>225</v>
      </c>
      <c r="X24" s="1"/>
    </row>
    <row r="25" spans="1:24" x14ac:dyDescent="0.3">
      <c r="B25" s="5" t="s">
        <v>141</v>
      </c>
      <c r="C25" s="3"/>
      <c r="D25" s="3"/>
      <c r="E25" s="27" t="s">
        <v>142</v>
      </c>
      <c r="F25" s="2" t="s">
        <v>80</v>
      </c>
      <c r="I25" s="3"/>
      <c r="U25" s="1" t="s">
        <v>224</v>
      </c>
      <c r="X25" s="1"/>
    </row>
    <row r="26" spans="1:24" ht="15.6" x14ac:dyDescent="0.3">
      <c r="E26" s="20" t="s">
        <v>79</v>
      </c>
      <c r="F26" s="21">
        <f>COUNTIF(F7:F25,F6)</f>
        <v>11</v>
      </c>
      <c r="X26" s="1"/>
    </row>
    <row r="27" spans="1:24" x14ac:dyDescent="0.3">
      <c r="B27" s="28"/>
      <c r="C27" s="29"/>
      <c r="D27" s="29"/>
      <c r="E27" s="13" t="s">
        <v>16</v>
      </c>
      <c r="F27" s="22" t="s">
        <v>143</v>
      </c>
      <c r="G27" s="211" t="s">
        <v>144</v>
      </c>
      <c r="H27" s="211"/>
      <c r="I27" s="211"/>
      <c r="K27" s="11" t="s">
        <v>54</v>
      </c>
      <c r="X27" s="1"/>
    </row>
    <row r="28" spans="1:24" x14ac:dyDescent="0.3">
      <c r="B28" s="29"/>
      <c r="C28" s="28"/>
      <c r="D28" s="23" t="s">
        <v>92</v>
      </c>
      <c r="E28" s="1" t="s">
        <v>86</v>
      </c>
      <c r="F28" s="1" t="s">
        <v>145</v>
      </c>
      <c r="G28" s="23" t="s">
        <v>79</v>
      </c>
      <c r="H28" s="1">
        <v>15</v>
      </c>
      <c r="I28" s="1">
        <v>10</v>
      </c>
      <c r="J28" s="14" t="s">
        <v>77</v>
      </c>
      <c r="K28" s="2" t="s">
        <v>77</v>
      </c>
      <c r="L28" s="212" t="s">
        <v>146</v>
      </c>
      <c r="M28" s="212"/>
      <c r="N28" s="212"/>
      <c r="O28" s="212"/>
      <c r="X28" s="1"/>
    </row>
    <row r="29" spans="1:24" x14ac:dyDescent="0.3">
      <c r="B29" s="29"/>
      <c r="C29" s="28"/>
      <c r="D29" s="23" t="s">
        <v>95</v>
      </c>
      <c r="E29" s="1" t="s">
        <v>85</v>
      </c>
      <c r="F29" s="1" t="s">
        <v>147</v>
      </c>
      <c r="G29" s="23" t="s">
        <v>80</v>
      </c>
      <c r="H29" s="1">
        <v>0</v>
      </c>
      <c r="I29" s="1">
        <v>0</v>
      </c>
      <c r="J29" s="14" t="s">
        <v>148</v>
      </c>
      <c r="K29" s="2" t="s">
        <v>86</v>
      </c>
      <c r="L29" s="212" t="s">
        <v>149</v>
      </c>
      <c r="M29" s="212"/>
      <c r="N29" s="212"/>
      <c r="O29" s="212"/>
      <c r="X29" s="1"/>
    </row>
    <row r="30" spans="1:24" x14ac:dyDescent="0.3">
      <c r="B30" s="29"/>
      <c r="C30" s="28"/>
      <c r="D30" s="23" t="s">
        <v>94</v>
      </c>
      <c r="E30" s="1" t="s">
        <v>124</v>
      </c>
      <c r="F30" s="1" t="s">
        <v>150</v>
      </c>
      <c r="J30" s="14" t="s">
        <v>151</v>
      </c>
      <c r="K30" s="2" t="s">
        <v>151</v>
      </c>
      <c r="L30" s="212" t="s">
        <v>152</v>
      </c>
      <c r="M30" s="212"/>
      <c r="N30" s="212"/>
      <c r="O30" s="212"/>
      <c r="X30" s="1"/>
    </row>
    <row r="31" spans="1:24" x14ac:dyDescent="0.3">
      <c r="B31" s="29"/>
      <c r="C31" s="28"/>
      <c r="D31" s="28"/>
      <c r="E31" s="28"/>
      <c r="G31" s="23" t="s">
        <v>77</v>
      </c>
      <c r="H31" s="1">
        <v>96</v>
      </c>
      <c r="I31" s="1">
        <v>100</v>
      </c>
      <c r="X31" s="1"/>
    </row>
    <row r="32" spans="1:24" x14ac:dyDescent="0.3">
      <c r="B32" s="29"/>
      <c r="C32" s="28"/>
      <c r="D32" s="28"/>
      <c r="E32" s="28"/>
      <c r="G32" s="23" t="s">
        <v>86</v>
      </c>
      <c r="H32" s="1">
        <v>86</v>
      </c>
      <c r="I32" s="1">
        <v>95</v>
      </c>
      <c r="X32" s="1"/>
    </row>
    <row r="33" spans="2:24" x14ac:dyDescent="0.3">
      <c r="B33" s="8"/>
      <c r="G33" s="23" t="s">
        <v>151</v>
      </c>
      <c r="H33" s="1">
        <v>0</v>
      </c>
      <c r="I33" s="1">
        <v>85</v>
      </c>
      <c r="X33" s="1"/>
    </row>
    <row r="34" spans="2:24" x14ac:dyDescent="0.3">
      <c r="C34" s="29"/>
      <c r="G34" s="30"/>
      <c r="H34" s="30"/>
      <c r="X34" s="1"/>
    </row>
    <row r="35" spans="2:24" x14ac:dyDescent="0.3">
      <c r="C35" s="29"/>
      <c r="G35" s="213" t="s">
        <v>153</v>
      </c>
      <c r="H35" s="213"/>
      <c r="I35" s="213"/>
      <c r="J35" s="213"/>
      <c r="K35" s="213"/>
      <c r="O35" s="213" t="s">
        <v>154</v>
      </c>
      <c r="P35" s="213"/>
      <c r="Q35" s="213"/>
      <c r="R35" s="213"/>
      <c r="S35" s="213"/>
      <c r="X35" s="1"/>
    </row>
    <row r="36" spans="2:24" ht="28.8" x14ac:dyDescent="0.3">
      <c r="B36" s="31" t="s">
        <v>155</v>
      </c>
      <c r="C36" s="31" t="s">
        <v>156</v>
      </c>
      <c r="D36" s="31" t="s">
        <v>157</v>
      </c>
      <c r="E36" s="31" t="s">
        <v>158</v>
      </c>
      <c r="F36" s="31" t="s">
        <v>159</v>
      </c>
      <c r="G36" s="24" t="s">
        <v>160</v>
      </c>
      <c r="H36" s="25" t="s">
        <v>161</v>
      </c>
      <c r="I36" s="25" t="s">
        <v>162</v>
      </c>
      <c r="J36" s="26" t="s">
        <v>163</v>
      </c>
      <c r="K36" s="25" t="s">
        <v>164</v>
      </c>
      <c r="P36" s="26" t="s">
        <v>165</v>
      </c>
      <c r="Q36" s="215" t="s">
        <v>163</v>
      </c>
      <c r="R36" s="215"/>
      <c r="S36" s="215"/>
      <c r="U36" s="12"/>
      <c r="V36" s="11" t="s">
        <v>16</v>
      </c>
      <c r="X36" s="1"/>
    </row>
    <row r="37" spans="2:24" x14ac:dyDescent="0.3">
      <c r="B37" s="31" t="s">
        <v>166</v>
      </c>
      <c r="C37" s="31" t="s">
        <v>167</v>
      </c>
      <c r="D37" s="31" t="s">
        <v>156</v>
      </c>
      <c r="E37" s="31" t="s">
        <v>168</v>
      </c>
      <c r="F37" s="31" t="s">
        <v>159</v>
      </c>
      <c r="G37" s="209" t="s">
        <v>169</v>
      </c>
      <c r="H37" s="5" t="s">
        <v>170</v>
      </c>
      <c r="I37" s="2" t="s">
        <v>171</v>
      </c>
      <c r="J37" s="2" t="s">
        <v>172</v>
      </c>
      <c r="K37" s="2" t="s">
        <v>80</v>
      </c>
      <c r="N37" s="1">
        <v>100</v>
      </c>
      <c r="O37" s="2" t="s">
        <v>77</v>
      </c>
      <c r="P37" s="2" t="s">
        <v>172</v>
      </c>
      <c r="Q37" s="210" t="s">
        <v>173</v>
      </c>
      <c r="R37" s="210"/>
      <c r="S37" s="210"/>
      <c r="U37" s="14" t="s">
        <v>174</v>
      </c>
      <c r="V37" s="2" t="s">
        <v>77</v>
      </c>
      <c r="X37" s="1"/>
    </row>
    <row r="38" spans="2:24" x14ac:dyDescent="0.3">
      <c r="B38" s="31" t="s">
        <v>175</v>
      </c>
      <c r="C38" s="31" t="s">
        <v>167</v>
      </c>
      <c r="D38" s="31" t="s">
        <v>167</v>
      </c>
      <c r="E38" s="31" t="s">
        <v>176</v>
      </c>
      <c r="F38" s="31" t="s">
        <v>159</v>
      </c>
      <c r="G38" s="209"/>
      <c r="H38" s="5" t="s">
        <v>177</v>
      </c>
      <c r="I38" s="2" t="s">
        <v>178</v>
      </c>
      <c r="J38" s="2" t="s">
        <v>179</v>
      </c>
      <c r="K38" s="2" t="s">
        <v>79</v>
      </c>
      <c r="N38" s="1" t="s">
        <v>180</v>
      </c>
      <c r="O38" s="2" t="s">
        <v>148</v>
      </c>
      <c r="P38" s="2" t="s">
        <v>179</v>
      </c>
      <c r="Q38" s="210" t="s">
        <v>181</v>
      </c>
      <c r="R38" s="210"/>
      <c r="S38" s="210"/>
      <c r="U38" s="14" t="s">
        <v>182</v>
      </c>
      <c r="V38" s="2" t="s">
        <v>86</v>
      </c>
      <c r="X38" s="1"/>
    </row>
    <row r="39" spans="2:24" x14ac:dyDescent="0.3">
      <c r="B39" s="5" t="s">
        <v>183</v>
      </c>
      <c r="C39" s="31" t="s">
        <v>156</v>
      </c>
      <c r="D39" s="31" t="s">
        <v>184</v>
      </c>
      <c r="E39" s="31" t="s">
        <v>185</v>
      </c>
      <c r="F39" s="31" t="s">
        <v>159</v>
      </c>
      <c r="G39" s="209"/>
      <c r="H39" s="5" t="s">
        <v>186</v>
      </c>
      <c r="I39" s="2" t="s">
        <v>187</v>
      </c>
      <c r="J39" s="2" t="s">
        <v>188</v>
      </c>
      <c r="K39" s="2" t="s">
        <v>79</v>
      </c>
      <c r="N39" s="1" t="s">
        <v>189</v>
      </c>
      <c r="O39" s="2" t="s">
        <v>151</v>
      </c>
      <c r="P39" s="2" t="s">
        <v>188</v>
      </c>
      <c r="Q39" s="210" t="s">
        <v>190</v>
      </c>
      <c r="R39" s="210"/>
      <c r="S39" s="210"/>
      <c r="U39" s="14" t="s">
        <v>191</v>
      </c>
      <c r="V39" s="2" t="s">
        <v>151</v>
      </c>
      <c r="X39" s="1"/>
    </row>
    <row r="40" spans="2:24" x14ac:dyDescent="0.3">
      <c r="B40" s="5" t="s">
        <v>192</v>
      </c>
      <c r="C40" s="31" t="s">
        <v>167</v>
      </c>
      <c r="D40" s="5"/>
      <c r="E40" s="32" t="s">
        <v>193</v>
      </c>
      <c r="F40" s="32" t="s">
        <v>194</v>
      </c>
      <c r="G40" s="209" t="s">
        <v>195</v>
      </c>
      <c r="H40" s="5" t="s">
        <v>170</v>
      </c>
      <c r="I40" s="2" t="s">
        <v>196</v>
      </c>
      <c r="J40" s="2" t="s">
        <v>179</v>
      </c>
      <c r="K40" s="2" t="s">
        <v>79</v>
      </c>
      <c r="U40" s="14" t="s">
        <v>197</v>
      </c>
      <c r="V40" s="2" t="s">
        <v>86</v>
      </c>
      <c r="X40" s="1"/>
    </row>
    <row r="41" spans="2:24" x14ac:dyDescent="0.3">
      <c r="B41" s="5" t="s">
        <v>198</v>
      </c>
      <c r="C41" s="31" t="s">
        <v>184</v>
      </c>
      <c r="D41" s="31" t="s">
        <v>157</v>
      </c>
      <c r="E41" s="5" t="s">
        <v>199</v>
      </c>
      <c r="F41" s="5"/>
      <c r="G41" s="209"/>
      <c r="H41" s="5" t="s">
        <v>177</v>
      </c>
      <c r="I41" s="2" t="s">
        <v>200</v>
      </c>
      <c r="J41" s="2" t="s">
        <v>179</v>
      </c>
      <c r="K41" s="2" t="s">
        <v>79</v>
      </c>
      <c r="P41" s="4" t="s">
        <v>201</v>
      </c>
      <c r="Q41" s="2" t="s">
        <v>79</v>
      </c>
      <c r="R41" s="2" t="s">
        <v>80</v>
      </c>
      <c r="U41" s="14" t="s">
        <v>202</v>
      </c>
      <c r="V41" s="2" t="s">
        <v>86</v>
      </c>
      <c r="X41" s="1"/>
    </row>
    <row r="42" spans="2:24" x14ac:dyDescent="0.3">
      <c r="B42" s="5" t="s">
        <v>203</v>
      </c>
      <c r="C42" s="31" t="s">
        <v>167</v>
      </c>
      <c r="D42" s="31" t="s">
        <v>156</v>
      </c>
      <c r="F42" s="5"/>
      <c r="G42" s="209"/>
      <c r="H42" s="5" t="s">
        <v>186</v>
      </c>
      <c r="I42" s="2" t="s">
        <v>204</v>
      </c>
      <c r="J42" s="2" t="s">
        <v>188</v>
      </c>
      <c r="K42" s="2" t="s">
        <v>79</v>
      </c>
      <c r="P42" s="4" t="s">
        <v>205</v>
      </c>
      <c r="Q42" s="2" t="s">
        <v>79</v>
      </c>
      <c r="R42" s="2" t="s">
        <v>80</v>
      </c>
      <c r="U42" s="14" t="s">
        <v>206</v>
      </c>
      <c r="V42" s="2" t="s">
        <v>151</v>
      </c>
      <c r="X42" s="1"/>
    </row>
    <row r="43" spans="2:24" x14ac:dyDescent="0.3">
      <c r="B43" s="5" t="s">
        <v>207</v>
      </c>
      <c r="C43" s="31" t="s">
        <v>184</v>
      </c>
      <c r="D43" s="31" t="s">
        <v>167</v>
      </c>
      <c r="E43" s="5" t="s">
        <v>208</v>
      </c>
      <c r="F43" s="5" t="s">
        <v>208</v>
      </c>
      <c r="G43" s="209" t="s">
        <v>209</v>
      </c>
      <c r="H43" s="5" t="s">
        <v>170</v>
      </c>
      <c r="I43" s="2" t="s">
        <v>210</v>
      </c>
      <c r="J43" s="2" t="s">
        <v>188</v>
      </c>
      <c r="K43" s="2" t="s">
        <v>79</v>
      </c>
      <c r="U43" s="14" t="s">
        <v>211</v>
      </c>
      <c r="V43" s="2" t="s">
        <v>151</v>
      </c>
      <c r="X43" s="1"/>
    </row>
    <row r="44" spans="2:24" x14ac:dyDescent="0.3">
      <c r="B44" s="5" t="s">
        <v>212</v>
      </c>
      <c r="C44" s="31" t="s">
        <v>184</v>
      </c>
      <c r="D44" s="31" t="s">
        <v>184</v>
      </c>
      <c r="E44" s="5" t="s">
        <v>213</v>
      </c>
      <c r="F44" s="5" t="s">
        <v>208</v>
      </c>
      <c r="G44" s="209"/>
      <c r="H44" s="5" t="s">
        <v>177</v>
      </c>
      <c r="I44" s="2" t="s">
        <v>214</v>
      </c>
      <c r="J44" s="2" t="s">
        <v>179</v>
      </c>
      <c r="K44" s="2" t="s">
        <v>79</v>
      </c>
      <c r="U44" s="14" t="s">
        <v>215</v>
      </c>
      <c r="V44" s="2" t="s">
        <v>86</v>
      </c>
      <c r="X44" s="1"/>
    </row>
    <row r="45" spans="2:24" x14ac:dyDescent="0.3">
      <c r="B45" s="5" t="s">
        <v>216</v>
      </c>
      <c r="C45" s="31" t="s">
        <v>167</v>
      </c>
      <c r="D45" s="5"/>
      <c r="E45" s="5"/>
      <c r="F45" s="5"/>
      <c r="G45" s="209"/>
      <c r="H45" s="5" t="s">
        <v>186</v>
      </c>
      <c r="I45" s="2" t="s">
        <v>217</v>
      </c>
      <c r="J45" s="2" t="s">
        <v>188</v>
      </c>
      <c r="K45" s="2" t="s">
        <v>79</v>
      </c>
      <c r="U45" s="14" t="s">
        <v>218</v>
      </c>
      <c r="V45" s="2" t="s">
        <v>151</v>
      </c>
      <c r="X45" s="1"/>
    </row>
    <row r="46" spans="2:24" x14ac:dyDescent="0.3">
      <c r="B46" s="5" t="s">
        <v>219</v>
      </c>
      <c r="C46" s="31" t="s">
        <v>184</v>
      </c>
      <c r="D46" s="5"/>
      <c r="E46" s="5"/>
      <c r="F46" s="5"/>
      <c r="G46" s="30"/>
      <c r="H46" s="30"/>
      <c r="X46" s="1"/>
    </row>
    <row r="47" spans="2:24" x14ac:dyDescent="0.3">
      <c r="B47" s="5" t="s">
        <v>220</v>
      </c>
      <c r="C47" s="31" t="s">
        <v>184</v>
      </c>
      <c r="D47" s="5"/>
      <c r="E47" s="5"/>
      <c r="F47" s="5"/>
      <c r="G47" s="30"/>
      <c r="H47" s="30"/>
      <c r="X47" s="1"/>
    </row>
    <row r="48" spans="2:24" x14ac:dyDescent="0.3">
      <c r="B48" s="5" t="s">
        <v>221</v>
      </c>
      <c r="C48" s="31" t="s">
        <v>184</v>
      </c>
      <c r="D48" s="5"/>
      <c r="E48" s="5"/>
      <c r="F48" s="5"/>
      <c r="G48" s="30"/>
      <c r="H48" s="30"/>
    </row>
    <row r="49" spans="2:8" x14ac:dyDescent="0.3">
      <c r="B49" s="5" t="s">
        <v>222</v>
      </c>
      <c r="C49" s="31" t="s">
        <v>184</v>
      </c>
      <c r="D49" s="5"/>
      <c r="E49" s="5"/>
      <c r="F49" s="5"/>
      <c r="G49" s="30"/>
      <c r="H49" s="30"/>
    </row>
    <row r="50" spans="2:8" x14ac:dyDescent="0.3">
      <c r="B50" s="5" t="s">
        <v>223</v>
      </c>
      <c r="C50" s="31" t="s">
        <v>184</v>
      </c>
      <c r="D50" s="5"/>
      <c r="E50" s="5"/>
      <c r="F50" s="5"/>
      <c r="G50" s="30"/>
      <c r="H50" s="30"/>
    </row>
  </sheetData>
  <mergeCells count="15">
    <mergeCell ref="A14:B14"/>
    <mergeCell ref="C14:D14"/>
    <mergeCell ref="G40:G42"/>
    <mergeCell ref="Q36:S36"/>
    <mergeCell ref="G37:G39"/>
    <mergeCell ref="G43:G45"/>
    <mergeCell ref="Q37:S37"/>
    <mergeCell ref="Q38:S38"/>
    <mergeCell ref="Q39:S39"/>
    <mergeCell ref="G27:I27"/>
    <mergeCell ref="L28:O28"/>
    <mergeCell ref="L29:O29"/>
    <mergeCell ref="L30:O30"/>
    <mergeCell ref="G35:K35"/>
    <mergeCell ref="O35:S35"/>
  </mergeCells>
  <conditionalFormatting sqref="D36">
    <cfRule type="containsText" dxfId="29" priority="9" operator="containsText" text="BAJA">
      <formula>NOT(ISERROR(SEARCH("BAJA",D36)))</formula>
    </cfRule>
    <cfRule type="containsText" dxfId="28" priority="10" operator="containsText" text="BAJA">
      <formula>NOT(ISERROR(SEARCH("BAJA",D36)))</formula>
    </cfRule>
  </conditionalFormatting>
  <conditionalFormatting sqref="D37">
    <cfRule type="containsText" dxfId="27" priority="8" operator="containsText" text="MODERADA">
      <formula>NOT(ISERROR(SEARCH("MODERADA",D37)))</formula>
    </cfRule>
  </conditionalFormatting>
  <conditionalFormatting sqref="D38">
    <cfRule type="containsText" dxfId="26" priority="7" operator="containsText" text="ALTA">
      <formula>NOT(ISERROR(SEARCH("ALTA",D38)))</formula>
    </cfRule>
  </conditionalFormatting>
  <conditionalFormatting sqref="D39">
    <cfRule type="containsText" dxfId="25" priority="6" operator="containsText" text="EXTREMA">
      <formula>NOT(ISERROR(SEARCH("EXTREMA",D39)))</formula>
    </cfRule>
  </conditionalFormatting>
  <conditionalFormatting sqref="D41">
    <cfRule type="containsText" dxfId="24" priority="4" operator="containsText" text="BAJA">
      <formula>NOT(ISERROR(SEARCH("BAJA",D41)))</formula>
    </cfRule>
    <cfRule type="containsText" dxfId="23" priority="5" operator="containsText" text="BAJA">
      <formula>NOT(ISERROR(SEARCH("BAJA",D41)))</formula>
    </cfRule>
  </conditionalFormatting>
  <conditionalFormatting sqref="D42">
    <cfRule type="containsText" dxfId="22" priority="3" operator="containsText" text="MODERADA">
      <formula>NOT(ISERROR(SEARCH("MODERADA",D42)))</formula>
    </cfRule>
  </conditionalFormatting>
  <conditionalFormatting sqref="D43">
    <cfRule type="containsText" dxfId="21" priority="2" operator="containsText" text="ALTA">
      <formula>NOT(ISERROR(SEARCH("ALTA",D43)))</formula>
    </cfRule>
  </conditionalFormatting>
  <conditionalFormatting sqref="D44">
    <cfRule type="containsText" dxfId="20" priority="1" operator="containsText" text="EXTREMA">
      <formula>NOT(ISERROR(SEARCH("EXTREMA",D44)))</formula>
    </cfRule>
  </conditionalFormatting>
  <dataValidations count="1">
    <dataValidation type="list" allowBlank="1" showInputMessage="1" showErrorMessage="1" sqref="F7:F25" xr:uid="{93BC5AA4-DF10-4E4B-9996-11F0FDBF9340}">
      <formula1>$F$39:$G$39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12F8B-7226-47C2-9F00-A4B0B16AE1EF}">
  <dimension ref="A1:X50"/>
  <sheetViews>
    <sheetView showGridLines="0" zoomScale="55" zoomScaleNormal="55" workbookViewId="0">
      <selection activeCell="C25" sqref="C25"/>
    </sheetView>
  </sheetViews>
  <sheetFormatPr baseColWidth="10" defaultRowHeight="14.4" x14ac:dyDescent="0.3"/>
  <cols>
    <col min="1" max="23" width="45.109375" style="1" customWidth="1"/>
  </cols>
  <sheetData>
    <row r="1" spans="1:24" x14ac:dyDescent="0.3">
      <c r="B1" s="8"/>
      <c r="L1" s="9"/>
      <c r="M1" s="9"/>
      <c r="N1" s="9"/>
      <c r="O1" s="9"/>
      <c r="U1" s="9"/>
      <c r="V1" s="9"/>
      <c r="W1" s="10"/>
      <c r="X1" s="10"/>
    </row>
    <row r="2" spans="1:24" x14ac:dyDescent="0.3">
      <c r="B2" s="2"/>
      <c r="C2" s="2"/>
      <c r="X2" s="1"/>
    </row>
    <row r="3" spans="1:24" x14ac:dyDescent="0.3">
      <c r="X3" s="1"/>
    </row>
    <row r="4" spans="1:24" x14ac:dyDescent="0.3">
      <c r="X4" s="1"/>
    </row>
    <row r="5" spans="1:24" x14ac:dyDescent="0.3">
      <c r="B5" s="8"/>
      <c r="X5" s="1"/>
    </row>
    <row r="6" spans="1:24" x14ac:dyDescent="0.3">
      <c r="B6" s="11" t="s">
        <v>100</v>
      </c>
      <c r="C6" s="11" t="s">
        <v>101</v>
      </c>
      <c r="E6" s="12" t="s">
        <v>102</v>
      </c>
      <c r="F6" s="13" t="s">
        <v>79</v>
      </c>
      <c r="G6" s="13" t="s">
        <v>80</v>
      </c>
      <c r="X6" s="1"/>
    </row>
    <row r="7" spans="1:24" x14ac:dyDescent="0.3">
      <c r="A7" s="5"/>
      <c r="B7" s="6" t="s">
        <v>103</v>
      </c>
      <c r="C7" s="14" t="s">
        <v>104</v>
      </c>
      <c r="D7" s="5"/>
      <c r="E7" s="27" t="s">
        <v>105</v>
      </c>
      <c r="F7" s="2" t="s">
        <v>80</v>
      </c>
      <c r="X7" s="1"/>
    </row>
    <row r="8" spans="1:24" ht="28.8" x14ac:dyDescent="0.3">
      <c r="A8" s="5"/>
      <c r="B8" s="6" t="s">
        <v>106</v>
      </c>
      <c r="C8" s="14" t="s">
        <v>72</v>
      </c>
      <c r="D8" s="5"/>
      <c r="E8" s="27" t="s">
        <v>107</v>
      </c>
      <c r="F8" s="2" t="s">
        <v>79</v>
      </c>
      <c r="X8" s="1"/>
    </row>
    <row r="9" spans="1:24" x14ac:dyDescent="0.3">
      <c r="A9" s="5"/>
      <c r="B9" s="6" t="s">
        <v>108</v>
      </c>
      <c r="C9" s="14" t="s">
        <v>109</v>
      </c>
      <c r="D9" s="5"/>
      <c r="E9" s="27" t="s">
        <v>110</v>
      </c>
      <c r="F9" s="2" t="s">
        <v>80</v>
      </c>
      <c r="X9" s="1"/>
    </row>
    <row r="10" spans="1:24" ht="28.8" x14ac:dyDescent="0.3">
      <c r="A10" s="5"/>
      <c r="B10" s="6" t="s">
        <v>111</v>
      </c>
      <c r="C10" s="14" t="s">
        <v>112</v>
      </c>
      <c r="D10" s="5"/>
      <c r="E10" s="27" t="s">
        <v>113</v>
      </c>
      <c r="F10" s="2" t="s">
        <v>80</v>
      </c>
      <c r="X10" s="1"/>
    </row>
    <row r="11" spans="1:24" ht="28.8" x14ac:dyDescent="0.3">
      <c r="A11" s="5"/>
      <c r="B11" s="6" t="s">
        <v>114</v>
      </c>
      <c r="C11" s="14" t="s">
        <v>90</v>
      </c>
      <c r="D11" s="5"/>
      <c r="E11" s="27" t="s">
        <v>115</v>
      </c>
      <c r="F11" s="2" t="s">
        <v>79</v>
      </c>
      <c r="X11" s="1"/>
    </row>
    <row r="12" spans="1:24" x14ac:dyDescent="0.3">
      <c r="A12" s="5"/>
      <c r="B12" s="6"/>
      <c r="C12" s="14" t="s">
        <v>84</v>
      </c>
      <c r="D12" s="5"/>
      <c r="E12" s="27" t="s">
        <v>116</v>
      </c>
      <c r="F12" s="2" t="s">
        <v>79</v>
      </c>
      <c r="X12" s="1"/>
    </row>
    <row r="13" spans="1:24" ht="28.8" x14ac:dyDescent="0.3">
      <c r="A13" s="5"/>
      <c r="B13" s="6"/>
      <c r="C13" s="14" t="s">
        <v>93</v>
      </c>
      <c r="D13" s="5"/>
      <c r="E13" s="27" t="s">
        <v>117</v>
      </c>
      <c r="F13" s="2" t="s">
        <v>80</v>
      </c>
      <c r="X13" s="1"/>
    </row>
    <row r="14" spans="1:24" ht="43.2" x14ac:dyDescent="0.3">
      <c r="A14" s="214" t="s">
        <v>118</v>
      </c>
      <c r="B14" s="214"/>
      <c r="C14" s="214" t="s">
        <v>102</v>
      </c>
      <c r="D14" s="214"/>
      <c r="E14" s="27" t="s">
        <v>119</v>
      </c>
      <c r="F14" s="2" t="s">
        <v>80</v>
      </c>
      <c r="P14" s="11" t="s">
        <v>120</v>
      </c>
      <c r="X14" s="1"/>
    </row>
    <row r="15" spans="1:24" x14ac:dyDescent="0.3">
      <c r="A15" s="14" t="s">
        <v>91</v>
      </c>
      <c r="B15" s="6" t="s">
        <v>73</v>
      </c>
      <c r="C15" s="14" t="s">
        <v>74</v>
      </c>
      <c r="D15" s="5" t="s">
        <v>92</v>
      </c>
      <c r="E15" s="27" t="s">
        <v>121</v>
      </c>
      <c r="F15" s="2" t="s">
        <v>80</v>
      </c>
      <c r="P15" s="1" t="s">
        <v>75</v>
      </c>
      <c r="S15" s="15"/>
      <c r="X15" s="1"/>
    </row>
    <row r="16" spans="1:24" ht="43.2" x14ac:dyDescent="0.3">
      <c r="A16" s="14" t="s">
        <v>87</v>
      </c>
      <c r="B16" s="6" t="s">
        <v>89</v>
      </c>
      <c r="C16" s="14" t="s">
        <v>85</v>
      </c>
      <c r="D16" s="5" t="s">
        <v>95</v>
      </c>
      <c r="E16" s="27" t="s">
        <v>122</v>
      </c>
      <c r="F16" s="2" t="s">
        <v>79</v>
      </c>
      <c r="P16" s="1" t="s">
        <v>98</v>
      </c>
      <c r="S16" s="16"/>
      <c r="X16" s="1"/>
    </row>
    <row r="17" spans="1:24" x14ac:dyDescent="0.3">
      <c r="A17" s="14" t="s">
        <v>97</v>
      </c>
      <c r="B17" s="6" t="s">
        <v>123</v>
      </c>
      <c r="C17" s="14" t="s">
        <v>124</v>
      </c>
      <c r="D17" s="5" t="s">
        <v>94</v>
      </c>
      <c r="E17" s="27" t="s">
        <v>125</v>
      </c>
      <c r="F17" s="2" t="s">
        <v>79</v>
      </c>
      <c r="P17" s="1" t="s">
        <v>82</v>
      </c>
      <c r="S17" s="17"/>
      <c r="X17" s="1"/>
    </row>
    <row r="18" spans="1:24" x14ac:dyDescent="0.3">
      <c r="A18" s="14" t="s">
        <v>99</v>
      </c>
      <c r="B18" s="6" t="s">
        <v>126</v>
      </c>
      <c r="E18" s="27" t="s">
        <v>127</v>
      </c>
      <c r="F18" s="2" t="s">
        <v>79</v>
      </c>
      <c r="X18" s="1"/>
    </row>
    <row r="19" spans="1:24" x14ac:dyDescent="0.3">
      <c r="A19" s="14" t="s">
        <v>96</v>
      </c>
      <c r="B19" s="6" t="s">
        <v>78</v>
      </c>
      <c r="E19" s="27" t="s">
        <v>128</v>
      </c>
      <c r="F19" s="2" t="s">
        <v>79</v>
      </c>
      <c r="X19" s="1"/>
    </row>
    <row r="20" spans="1:24" x14ac:dyDescent="0.3">
      <c r="B20" s="8"/>
      <c r="E20" s="27" t="s">
        <v>129</v>
      </c>
      <c r="F20" s="2" t="s">
        <v>79</v>
      </c>
      <c r="X20" s="1"/>
    </row>
    <row r="21" spans="1:24" x14ac:dyDescent="0.3">
      <c r="B21" s="11" t="s">
        <v>130</v>
      </c>
      <c r="C21" s="3"/>
      <c r="D21" s="3"/>
      <c r="E21" s="27" t="s">
        <v>131</v>
      </c>
      <c r="F21" s="2" t="s">
        <v>79</v>
      </c>
      <c r="I21" s="3"/>
      <c r="P21" s="11" t="s">
        <v>132</v>
      </c>
      <c r="U21" s="11" t="s">
        <v>133</v>
      </c>
      <c r="X21" s="1"/>
    </row>
    <row r="22" spans="1:24" ht="28.8" x14ac:dyDescent="0.3">
      <c r="B22" s="5" t="s">
        <v>134</v>
      </c>
      <c r="C22" s="18"/>
      <c r="D22" s="18"/>
      <c r="E22" s="27" t="s">
        <v>135</v>
      </c>
      <c r="F22" s="2" t="s">
        <v>80</v>
      </c>
      <c r="I22" s="18"/>
      <c r="P22" s="1" t="s">
        <v>76</v>
      </c>
      <c r="U22" s="19" t="s">
        <v>136</v>
      </c>
      <c r="X22" s="1"/>
    </row>
    <row r="23" spans="1:24" x14ac:dyDescent="0.3">
      <c r="B23" s="5" t="s">
        <v>137</v>
      </c>
      <c r="C23" s="7"/>
      <c r="D23" s="7"/>
      <c r="E23" s="27" t="s">
        <v>138</v>
      </c>
      <c r="F23" s="2" t="s">
        <v>79</v>
      </c>
      <c r="I23" s="7"/>
      <c r="P23" s="1" t="s">
        <v>81</v>
      </c>
      <c r="U23" s="1" t="s">
        <v>88</v>
      </c>
      <c r="X23" s="1"/>
    </row>
    <row r="24" spans="1:24" x14ac:dyDescent="0.3">
      <c r="B24" s="5" t="s">
        <v>139</v>
      </c>
      <c r="C24" s="3"/>
      <c r="D24" s="3"/>
      <c r="E24" s="27" t="s">
        <v>140</v>
      </c>
      <c r="F24" s="2" t="s">
        <v>79</v>
      </c>
      <c r="I24" s="3"/>
      <c r="P24" s="1" t="s">
        <v>83</v>
      </c>
      <c r="U24" s="1" t="s">
        <v>225</v>
      </c>
      <c r="X24" s="1"/>
    </row>
    <row r="25" spans="1:24" x14ac:dyDescent="0.3">
      <c r="B25" s="5" t="s">
        <v>141</v>
      </c>
      <c r="C25" s="3"/>
      <c r="D25" s="3"/>
      <c r="E25" s="27" t="s">
        <v>142</v>
      </c>
      <c r="F25" s="2" t="s">
        <v>80</v>
      </c>
      <c r="I25" s="3"/>
      <c r="U25" s="1" t="s">
        <v>224</v>
      </c>
      <c r="X25" s="1"/>
    </row>
    <row r="26" spans="1:24" ht="15.6" x14ac:dyDescent="0.3">
      <c r="E26" s="20" t="s">
        <v>79</v>
      </c>
      <c r="F26" s="21">
        <f>COUNTIF(F7:F25,F6)</f>
        <v>11</v>
      </c>
      <c r="X26" s="1"/>
    </row>
    <row r="27" spans="1:24" x14ac:dyDescent="0.3">
      <c r="B27" s="28"/>
      <c r="C27" s="29"/>
      <c r="D27" s="29"/>
      <c r="E27" s="13" t="s">
        <v>16</v>
      </c>
      <c r="F27" s="22" t="s">
        <v>143</v>
      </c>
      <c r="G27" s="211" t="s">
        <v>144</v>
      </c>
      <c r="H27" s="211"/>
      <c r="I27" s="211"/>
      <c r="K27" s="11" t="s">
        <v>54</v>
      </c>
      <c r="X27" s="1"/>
    </row>
    <row r="28" spans="1:24" x14ac:dyDescent="0.3">
      <c r="B28" s="29"/>
      <c r="C28" s="28"/>
      <c r="D28" s="23" t="s">
        <v>92</v>
      </c>
      <c r="E28" s="1" t="s">
        <v>86</v>
      </c>
      <c r="F28" s="1" t="s">
        <v>145</v>
      </c>
      <c r="G28" s="23" t="s">
        <v>79</v>
      </c>
      <c r="H28" s="1">
        <v>15</v>
      </c>
      <c r="I28" s="1">
        <v>10</v>
      </c>
      <c r="J28" s="14" t="s">
        <v>77</v>
      </c>
      <c r="K28" s="2" t="s">
        <v>77</v>
      </c>
      <c r="L28" s="212" t="s">
        <v>146</v>
      </c>
      <c r="M28" s="212"/>
      <c r="N28" s="212"/>
      <c r="O28" s="212"/>
      <c r="X28" s="1"/>
    </row>
    <row r="29" spans="1:24" x14ac:dyDescent="0.3">
      <c r="B29" s="29"/>
      <c r="C29" s="28"/>
      <c r="D29" s="23" t="s">
        <v>95</v>
      </c>
      <c r="E29" s="1" t="s">
        <v>85</v>
      </c>
      <c r="F29" s="1" t="s">
        <v>147</v>
      </c>
      <c r="G29" s="23" t="s">
        <v>80</v>
      </c>
      <c r="H29" s="1">
        <v>0</v>
      </c>
      <c r="I29" s="1">
        <v>0</v>
      </c>
      <c r="J29" s="14" t="s">
        <v>148</v>
      </c>
      <c r="K29" s="2" t="s">
        <v>86</v>
      </c>
      <c r="L29" s="212" t="s">
        <v>149</v>
      </c>
      <c r="M29" s="212"/>
      <c r="N29" s="212"/>
      <c r="O29" s="212"/>
      <c r="X29" s="1"/>
    </row>
    <row r="30" spans="1:24" x14ac:dyDescent="0.3">
      <c r="B30" s="29"/>
      <c r="C30" s="28"/>
      <c r="D30" s="23" t="s">
        <v>94</v>
      </c>
      <c r="E30" s="1" t="s">
        <v>124</v>
      </c>
      <c r="F30" s="1" t="s">
        <v>150</v>
      </c>
      <c r="J30" s="14" t="s">
        <v>151</v>
      </c>
      <c r="K30" s="2" t="s">
        <v>151</v>
      </c>
      <c r="L30" s="212" t="s">
        <v>152</v>
      </c>
      <c r="M30" s="212"/>
      <c r="N30" s="212"/>
      <c r="O30" s="212"/>
      <c r="X30" s="1"/>
    </row>
    <row r="31" spans="1:24" x14ac:dyDescent="0.3">
      <c r="B31" s="29"/>
      <c r="C31" s="28"/>
      <c r="D31" s="28"/>
      <c r="E31" s="28"/>
      <c r="G31" s="23" t="s">
        <v>77</v>
      </c>
      <c r="H31" s="1">
        <v>96</v>
      </c>
      <c r="I31" s="1">
        <v>100</v>
      </c>
      <c r="X31" s="1"/>
    </row>
    <row r="32" spans="1:24" x14ac:dyDescent="0.3">
      <c r="B32" s="29"/>
      <c r="C32" s="28"/>
      <c r="D32" s="28"/>
      <c r="E32" s="28"/>
      <c r="G32" s="23" t="s">
        <v>86</v>
      </c>
      <c r="H32" s="1">
        <v>86</v>
      </c>
      <c r="I32" s="1">
        <v>95</v>
      </c>
      <c r="X32" s="1"/>
    </row>
    <row r="33" spans="2:24" x14ac:dyDescent="0.3">
      <c r="B33" s="8"/>
      <c r="G33" s="23" t="s">
        <v>151</v>
      </c>
      <c r="H33" s="1">
        <v>0</v>
      </c>
      <c r="I33" s="1">
        <v>85</v>
      </c>
      <c r="X33" s="1"/>
    </row>
    <row r="34" spans="2:24" x14ac:dyDescent="0.3">
      <c r="C34" s="29"/>
      <c r="G34" s="30"/>
      <c r="H34" s="30"/>
      <c r="X34" s="1"/>
    </row>
    <row r="35" spans="2:24" x14ac:dyDescent="0.3">
      <c r="C35" s="29"/>
      <c r="G35" s="213" t="s">
        <v>153</v>
      </c>
      <c r="H35" s="213"/>
      <c r="I35" s="213"/>
      <c r="J35" s="213"/>
      <c r="K35" s="213"/>
      <c r="O35" s="213" t="s">
        <v>154</v>
      </c>
      <c r="P35" s="213"/>
      <c r="Q35" s="213"/>
      <c r="R35" s="213"/>
      <c r="S35" s="213"/>
      <c r="X35" s="1"/>
    </row>
    <row r="36" spans="2:24" ht="28.8" x14ac:dyDescent="0.3">
      <c r="B36" s="31" t="s">
        <v>155</v>
      </c>
      <c r="C36" s="31" t="s">
        <v>156</v>
      </c>
      <c r="D36" s="31" t="s">
        <v>157</v>
      </c>
      <c r="E36" s="31" t="s">
        <v>158</v>
      </c>
      <c r="F36" s="31" t="s">
        <v>159</v>
      </c>
      <c r="G36" s="24" t="s">
        <v>160</v>
      </c>
      <c r="H36" s="25" t="s">
        <v>161</v>
      </c>
      <c r="I36" s="25" t="s">
        <v>162</v>
      </c>
      <c r="J36" s="26" t="s">
        <v>163</v>
      </c>
      <c r="K36" s="25" t="s">
        <v>164</v>
      </c>
      <c r="P36" s="26" t="s">
        <v>165</v>
      </c>
      <c r="Q36" s="215" t="s">
        <v>163</v>
      </c>
      <c r="R36" s="215"/>
      <c r="S36" s="215"/>
      <c r="U36" s="12"/>
      <c r="V36" s="11" t="s">
        <v>16</v>
      </c>
      <c r="X36" s="1"/>
    </row>
    <row r="37" spans="2:24" x14ac:dyDescent="0.3">
      <c r="B37" s="31" t="s">
        <v>166</v>
      </c>
      <c r="C37" s="31" t="s">
        <v>167</v>
      </c>
      <c r="D37" s="31" t="s">
        <v>156</v>
      </c>
      <c r="E37" s="31" t="s">
        <v>168</v>
      </c>
      <c r="F37" s="31" t="s">
        <v>159</v>
      </c>
      <c r="G37" s="209" t="s">
        <v>169</v>
      </c>
      <c r="H37" s="5" t="s">
        <v>170</v>
      </c>
      <c r="I37" s="2" t="s">
        <v>171</v>
      </c>
      <c r="J37" s="2" t="s">
        <v>172</v>
      </c>
      <c r="K37" s="2" t="s">
        <v>80</v>
      </c>
      <c r="N37" s="1">
        <v>100</v>
      </c>
      <c r="O37" s="2" t="s">
        <v>77</v>
      </c>
      <c r="P37" s="2" t="s">
        <v>172</v>
      </c>
      <c r="Q37" s="210" t="s">
        <v>173</v>
      </c>
      <c r="R37" s="210"/>
      <c r="S37" s="210"/>
      <c r="U37" s="14" t="s">
        <v>174</v>
      </c>
      <c r="V37" s="2" t="s">
        <v>77</v>
      </c>
      <c r="X37" s="1"/>
    </row>
    <row r="38" spans="2:24" x14ac:dyDescent="0.3">
      <c r="B38" s="31" t="s">
        <v>175</v>
      </c>
      <c r="C38" s="31" t="s">
        <v>167</v>
      </c>
      <c r="D38" s="31" t="s">
        <v>167</v>
      </c>
      <c r="E38" s="31" t="s">
        <v>176</v>
      </c>
      <c r="F38" s="31" t="s">
        <v>159</v>
      </c>
      <c r="G38" s="209"/>
      <c r="H38" s="5" t="s">
        <v>177</v>
      </c>
      <c r="I38" s="2" t="s">
        <v>178</v>
      </c>
      <c r="J38" s="2" t="s">
        <v>179</v>
      </c>
      <c r="K38" s="2" t="s">
        <v>79</v>
      </c>
      <c r="N38" s="1" t="s">
        <v>180</v>
      </c>
      <c r="O38" s="2" t="s">
        <v>148</v>
      </c>
      <c r="P38" s="2" t="s">
        <v>179</v>
      </c>
      <c r="Q38" s="210" t="s">
        <v>181</v>
      </c>
      <c r="R38" s="210"/>
      <c r="S38" s="210"/>
      <c r="U38" s="14" t="s">
        <v>182</v>
      </c>
      <c r="V38" s="2" t="s">
        <v>86</v>
      </c>
      <c r="X38" s="1"/>
    </row>
    <row r="39" spans="2:24" x14ac:dyDescent="0.3">
      <c r="B39" s="5" t="s">
        <v>183</v>
      </c>
      <c r="C39" s="31" t="s">
        <v>156</v>
      </c>
      <c r="D39" s="31" t="s">
        <v>184</v>
      </c>
      <c r="E39" s="31" t="s">
        <v>185</v>
      </c>
      <c r="F39" s="31" t="s">
        <v>159</v>
      </c>
      <c r="G39" s="209"/>
      <c r="H39" s="5" t="s">
        <v>186</v>
      </c>
      <c r="I39" s="2" t="s">
        <v>187</v>
      </c>
      <c r="J39" s="2" t="s">
        <v>188</v>
      </c>
      <c r="K39" s="2" t="s">
        <v>79</v>
      </c>
      <c r="N39" s="1" t="s">
        <v>189</v>
      </c>
      <c r="O39" s="2" t="s">
        <v>151</v>
      </c>
      <c r="P39" s="2" t="s">
        <v>188</v>
      </c>
      <c r="Q39" s="210" t="s">
        <v>190</v>
      </c>
      <c r="R39" s="210"/>
      <c r="S39" s="210"/>
      <c r="U39" s="14" t="s">
        <v>191</v>
      </c>
      <c r="V39" s="2" t="s">
        <v>151</v>
      </c>
      <c r="X39" s="1"/>
    </row>
    <row r="40" spans="2:24" x14ac:dyDescent="0.3">
      <c r="B40" s="5" t="s">
        <v>192</v>
      </c>
      <c r="C40" s="31" t="s">
        <v>167</v>
      </c>
      <c r="D40" s="5"/>
      <c r="E40" s="32" t="s">
        <v>193</v>
      </c>
      <c r="F40" s="32" t="s">
        <v>194</v>
      </c>
      <c r="G40" s="209" t="s">
        <v>195</v>
      </c>
      <c r="H40" s="5" t="s">
        <v>170</v>
      </c>
      <c r="I40" s="2" t="s">
        <v>196</v>
      </c>
      <c r="J40" s="2" t="s">
        <v>179</v>
      </c>
      <c r="K40" s="2" t="s">
        <v>79</v>
      </c>
      <c r="U40" s="14" t="s">
        <v>197</v>
      </c>
      <c r="V40" s="2" t="s">
        <v>86</v>
      </c>
      <c r="X40" s="1"/>
    </row>
    <row r="41" spans="2:24" x14ac:dyDescent="0.3">
      <c r="B41" s="5" t="s">
        <v>198</v>
      </c>
      <c r="C41" s="31" t="s">
        <v>184</v>
      </c>
      <c r="D41" s="31" t="s">
        <v>157</v>
      </c>
      <c r="E41" s="5" t="s">
        <v>199</v>
      </c>
      <c r="F41" s="5"/>
      <c r="G41" s="209"/>
      <c r="H41" s="5" t="s">
        <v>177</v>
      </c>
      <c r="I41" s="2" t="s">
        <v>200</v>
      </c>
      <c r="J41" s="2" t="s">
        <v>179</v>
      </c>
      <c r="K41" s="2" t="s">
        <v>79</v>
      </c>
      <c r="P41" s="4" t="s">
        <v>201</v>
      </c>
      <c r="Q41" s="2" t="s">
        <v>79</v>
      </c>
      <c r="R41" s="2" t="s">
        <v>80</v>
      </c>
      <c r="U41" s="14" t="s">
        <v>202</v>
      </c>
      <c r="V41" s="2" t="s">
        <v>86</v>
      </c>
      <c r="X41" s="1"/>
    </row>
    <row r="42" spans="2:24" x14ac:dyDescent="0.3">
      <c r="B42" s="5" t="s">
        <v>203</v>
      </c>
      <c r="C42" s="31" t="s">
        <v>167</v>
      </c>
      <c r="D42" s="31" t="s">
        <v>156</v>
      </c>
      <c r="F42" s="5"/>
      <c r="G42" s="209"/>
      <c r="H42" s="5" t="s">
        <v>186</v>
      </c>
      <c r="I42" s="2" t="s">
        <v>204</v>
      </c>
      <c r="J42" s="2" t="s">
        <v>188</v>
      </c>
      <c r="K42" s="2" t="s">
        <v>79</v>
      </c>
      <c r="P42" s="4" t="s">
        <v>205</v>
      </c>
      <c r="Q42" s="2" t="s">
        <v>79</v>
      </c>
      <c r="R42" s="2" t="s">
        <v>80</v>
      </c>
      <c r="U42" s="14" t="s">
        <v>206</v>
      </c>
      <c r="V42" s="2" t="s">
        <v>151</v>
      </c>
      <c r="X42" s="1"/>
    </row>
    <row r="43" spans="2:24" x14ac:dyDescent="0.3">
      <c r="B43" s="5" t="s">
        <v>207</v>
      </c>
      <c r="C43" s="31" t="s">
        <v>184</v>
      </c>
      <c r="D43" s="31" t="s">
        <v>167</v>
      </c>
      <c r="E43" s="5" t="s">
        <v>208</v>
      </c>
      <c r="F43" s="5" t="s">
        <v>208</v>
      </c>
      <c r="G43" s="209" t="s">
        <v>209</v>
      </c>
      <c r="H43" s="5" t="s">
        <v>170</v>
      </c>
      <c r="I43" s="2" t="s">
        <v>210</v>
      </c>
      <c r="J43" s="2" t="s">
        <v>188</v>
      </c>
      <c r="K43" s="2" t="s">
        <v>79</v>
      </c>
      <c r="U43" s="14" t="s">
        <v>211</v>
      </c>
      <c r="V43" s="2" t="s">
        <v>151</v>
      </c>
      <c r="X43" s="1"/>
    </row>
    <row r="44" spans="2:24" x14ac:dyDescent="0.3">
      <c r="B44" s="5" t="s">
        <v>212</v>
      </c>
      <c r="C44" s="31" t="s">
        <v>184</v>
      </c>
      <c r="D44" s="31" t="s">
        <v>184</v>
      </c>
      <c r="E44" s="5" t="s">
        <v>213</v>
      </c>
      <c r="F44" s="5" t="s">
        <v>208</v>
      </c>
      <c r="G44" s="209"/>
      <c r="H44" s="5" t="s">
        <v>177</v>
      </c>
      <c r="I44" s="2" t="s">
        <v>214</v>
      </c>
      <c r="J44" s="2" t="s">
        <v>179</v>
      </c>
      <c r="K44" s="2" t="s">
        <v>79</v>
      </c>
      <c r="U44" s="14" t="s">
        <v>215</v>
      </c>
      <c r="V44" s="2" t="s">
        <v>86</v>
      </c>
      <c r="X44" s="1"/>
    </row>
    <row r="45" spans="2:24" x14ac:dyDescent="0.3">
      <c r="B45" s="5" t="s">
        <v>216</v>
      </c>
      <c r="C45" s="31" t="s">
        <v>167</v>
      </c>
      <c r="D45" s="5"/>
      <c r="E45" s="5"/>
      <c r="F45" s="5"/>
      <c r="G45" s="209"/>
      <c r="H45" s="5" t="s">
        <v>186</v>
      </c>
      <c r="I45" s="2" t="s">
        <v>217</v>
      </c>
      <c r="J45" s="2" t="s">
        <v>188</v>
      </c>
      <c r="K45" s="2" t="s">
        <v>79</v>
      </c>
      <c r="U45" s="14" t="s">
        <v>218</v>
      </c>
      <c r="V45" s="2" t="s">
        <v>151</v>
      </c>
      <c r="X45" s="1"/>
    </row>
    <row r="46" spans="2:24" x14ac:dyDescent="0.3">
      <c r="B46" s="5" t="s">
        <v>219</v>
      </c>
      <c r="C46" s="31" t="s">
        <v>184</v>
      </c>
      <c r="D46" s="5"/>
      <c r="E46" s="5"/>
      <c r="F46" s="5"/>
      <c r="G46" s="30"/>
      <c r="H46" s="30"/>
      <c r="X46" s="1"/>
    </row>
    <row r="47" spans="2:24" x14ac:dyDescent="0.3">
      <c r="B47" s="5" t="s">
        <v>220</v>
      </c>
      <c r="C47" s="31" t="s">
        <v>184</v>
      </c>
      <c r="D47" s="5"/>
      <c r="E47" s="5"/>
      <c r="F47" s="5"/>
      <c r="G47" s="30"/>
      <c r="H47" s="30"/>
      <c r="X47" s="1"/>
    </row>
    <row r="48" spans="2:24" x14ac:dyDescent="0.3">
      <c r="B48" s="5" t="s">
        <v>221</v>
      </c>
      <c r="C48" s="31" t="s">
        <v>184</v>
      </c>
      <c r="D48" s="5"/>
      <c r="E48" s="5"/>
      <c r="F48" s="5"/>
      <c r="G48" s="30"/>
      <c r="H48" s="30"/>
    </row>
    <row r="49" spans="2:8" x14ac:dyDescent="0.3">
      <c r="B49" s="5" t="s">
        <v>222</v>
      </c>
      <c r="C49" s="31" t="s">
        <v>184</v>
      </c>
      <c r="D49" s="5"/>
      <c r="E49" s="5"/>
      <c r="F49" s="5"/>
      <c r="G49" s="30"/>
      <c r="H49" s="30"/>
    </row>
    <row r="50" spans="2:8" x14ac:dyDescent="0.3">
      <c r="B50" s="5" t="s">
        <v>223</v>
      </c>
      <c r="C50" s="31" t="s">
        <v>184</v>
      </c>
      <c r="D50" s="5"/>
      <c r="E50" s="5"/>
      <c r="F50" s="5"/>
      <c r="G50" s="30"/>
      <c r="H50" s="30"/>
    </row>
  </sheetData>
  <mergeCells count="15">
    <mergeCell ref="L30:O30"/>
    <mergeCell ref="A14:B14"/>
    <mergeCell ref="C14:D14"/>
    <mergeCell ref="G27:I27"/>
    <mergeCell ref="L28:O28"/>
    <mergeCell ref="L29:O29"/>
    <mergeCell ref="G40:G42"/>
    <mergeCell ref="G43:G45"/>
    <mergeCell ref="G35:K35"/>
    <mergeCell ref="O35:S35"/>
    <mergeCell ref="Q36:S36"/>
    <mergeCell ref="G37:G39"/>
    <mergeCell ref="Q37:S37"/>
    <mergeCell ref="Q38:S38"/>
    <mergeCell ref="Q39:S39"/>
  </mergeCells>
  <conditionalFormatting sqref="D36">
    <cfRule type="containsText" dxfId="19" priority="9" operator="containsText" text="BAJA">
      <formula>NOT(ISERROR(SEARCH("BAJA",D36)))</formula>
    </cfRule>
    <cfRule type="containsText" dxfId="18" priority="10" operator="containsText" text="BAJA">
      <formula>NOT(ISERROR(SEARCH("BAJA",D36)))</formula>
    </cfRule>
  </conditionalFormatting>
  <conditionalFormatting sqref="D37">
    <cfRule type="containsText" dxfId="17" priority="8" operator="containsText" text="MODERADA">
      <formula>NOT(ISERROR(SEARCH("MODERADA",D37)))</formula>
    </cfRule>
  </conditionalFormatting>
  <conditionalFormatting sqref="D38">
    <cfRule type="containsText" dxfId="16" priority="7" operator="containsText" text="ALTA">
      <formula>NOT(ISERROR(SEARCH("ALTA",D38)))</formula>
    </cfRule>
  </conditionalFormatting>
  <conditionalFormatting sqref="D39">
    <cfRule type="containsText" dxfId="15" priority="6" operator="containsText" text="EXTREMA">
      <formula>NOT(ISERROR(SEARCH("EXTREMA",D39)))</formula>
    </cfRule>
  </conditionalFormatting>
  <conditionalFormatting sqref="D41">
    <cfRule type="containsText" dxfId="14" priority="4" operator="containsText" text="BAJA">
      <formula>NOT(ISERROR(SEARCH("BAJA",D41)))</formula>
    </cfRule>
    <cfRule type="containsText" dxfId="13" priority="5" operator="containsText" text="BAJA">
      <formula>NOT(ISERROR(SEARCH("BAJA",D41)))</formula>
    </cfRule>
  </conditionalFormatting>
  <conditionalFormatting sqref="D42">
    <cfRule type="containsText" dxfId="12" priority="3" operator="containsText" text="MODERADA">
      <formula>NOT(ISERROR(SEARCH("MODERADA",D42)))</formula>
    </cfRule>
  </conditionalFormatting>
  <conditionalFormatting sqref="D43">
    <cfRule type="containsText" dxfId="11" priority="2" operator="containsText" text="ALTA">
      <formula>NOT(ISERROR(SEARCH("ALTA",D43)))</formula>
    </cfRule>
  </conditionalFormatting>
  <conditionalFormatting sqref="D44">
    <cfRule type="containsText" dxfId="10" priority="1" operator="containsText" text="EXTREMA">
      <formula>NOT(ISERROR(SEARCH("EXTREMA",D44)))</formula>
    </cfRule>
  </conditionalFormatting>
  <dataValidations count="1">
    <dataValidation type="list" allowBlank="1" showInputMessage="1" showErrorMessage="1" sqref="F7:F25" xr:uid="{13E1BC76-7278-4235-9AC4-A482CA9D41E4}">
      <formula1>$G$28:$G$29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54B1F-111E-44DA-B7C4-49503BF5FF01}">
  <dimension ref="A1:X50"/>
  <sheetViews>
    <sheetView showGridLines="0" zoomScale="55" zoomScaleNormal="55" workbookViewId="0">
      <selection activeCell="G16" sqref="G16"/>
    </sheetView>
  </sheetViews>
  <sheetFormatPr baseColWidth="10" defaultRowHeight="14.4" x14ac:dyDescent="0.3"/>
  <cols>
    <col min="1" max="23" width="45.109375" style="1" customWidth="1"/>
  </cols>
  <sheetData>
    <row r="1" spans="1:24" x14ac:dyDescent="0.3">
      <c r="B1" s="8"/>
      <c r="L1" s="9"/>
      <c r="M1" s="9"/>
      <c r="N1" s="9"/>
      <c r="O1" s="9"/>
      <c r="U1" s="9"/>
      <c r="V1" s="9"/>
      <c r="W1" s="10"/>
      <c r="X1" s="10"/>
    </row>
    <row r="2" spans="1:24" x14ac:dyDescent="0.3">
      <c r="B2" s="2"/>
      <c r="C2" s="2"/>
      <c r="X2" s="1"/>
    </row>
    <row r="3" spans="1:24" x14ac:dyDescent="0.3">
      <c r="X3" s="1"/>
    </row>
    <row r="4" spans="1:24" x14ac:dyDescent="0.3">
      <c r="X4" s="1"/>
    </row>
    <row r="5" spans="1:24" x14ac:dyDescent="0.3">
      <c r="B5" s="8"/>
      <c r="X5" s="1"/>
    </row>
    <row r="6" spans="1:24" x14ac:dyDescent="0.3">
      <c r="B6" s="11" t="s">
        <v>100</v>
      </c>
      <c r="C6" s="11" t="s">
        <v>101</v>
      </c>
      <c r="E6" s="12" t="s">
        <v>102</v>
      </c>
      <c r="F6" s="13" t="s">
        <v>79</v>
      </c>
      <c r="G6" s="13" t="s">
        <v>80</v>
      </c>
      <c r="X6" s="1"/>
    </row>
    <row r="7" spans="1:24" x14ac:dyDescent="0.3">
      <c r="A7" s="5"/>
      <c r="B7" s="6" t="s">
        <v>103</v>
      </c>
      <c r="C7" s="14" t="s">
        <v>104</v>
      </c>
      <c r="D7" s="5"/>
      <c r="E7" s="27" t="s">
        <v>105</v>
      </c>
      <c r="F7" s="2" t="s">
        <v>79</v>
      </c>
      <c r="X7" s="1"/>
    </row>
    <row r="8" spans="1:24" ht="28.8" x14ac:dyDescent="0.3">
      <c r="A8" s="5"/>
      <c r="B8" s="6" t="s">
        <v>106</v>
      </c>
      <c r="C8" s="14" t="s">
        <v>72</v>
      </c>
      <c r="D8" s="5"/>
      <c r="E8" s="27" t="s">
        <v>107</v>
      </c>
      <c r="F8" s="2" t="s">
        <v>79</v>
      </c>
      <c r="X8" s="1"/>
    </row>
    <row r="9" spans="1:24" x14ac:dyDescent="0.3">
      <c r="A9" s="5"/>
      <c r="B9" s="6" t="s">
        <v>108</v>
      </c>
      <c r="C9" s="14" t="s">
        <v>109</v>
      </c>
      <c r="D9" s="5"/>
      <c r="E9" s="27" t="s">
        <v>110</v>
      </c>
      <c r="F9" s="2" t="s">
        <v>79</v>
      </c>
      <c r="X9" s="1"/>
    </row>
    <row r="10" spans="1:24" ht="28.8" x14ac:dyDescent="0.3">
      <c r="A10" s="5"/>
      <c r="B10" s="6" t="s">
        <v>111</v>
      </c>
      <c r="C10" s="14" t="s">
        <v>112</v>
      </c>
      <c r="D10" s="5"/>
      <c r="E10" s="27" t="s">
        <v>113</v>
      </c>
      <c r="F10" s="2" t="s">
        <v>79</v>
      </c>
      <c r="X10" s="1"/>
    </row>
    <row r="11" spans="1:24" ht="28.8" x14ac:dyDescent="0.3">
      <c r="A11" s="5"/>
      <c r="B11" s="6" t="s">
        <v>114</v>
      </c>
      <c r="C11" s="14" t="s">
        <v>90</v>
      </c>
      <c r="D11" s="5"/>
      <c r="E11" s="27" t="s">
        <v>115</v>
      </c>
      <c r="F11" s="2" t="s">
        <v>79</v>
      </c>
      <c r="X11" s="1"/>
    </row>
    <row r="12" spans="1:24" x14ac:dyDescent="0.3">
      <c r="A12" s="5"/>
      <c r="B12" s="6"/>
      <c r="C12" s="14" t="s">
        <v>84</v>
      </c>
      <c r="D12" s="5"/>
      <c r="E12" s="27" t="s">
        <v>116</v>
      </c>
      <c r="F12" s="2" t="s">
        <v>79</v>
      </c>
      <c r="X12" s="1"/>
    </row>
    <row r="13" spans="1:24" ht="28.8" x14ac:dyDescent="0.3">
      <c r="A13" s="5"/>
      <c r="B13" s="6"/>
      <c r="C13" s="14" t="s">
        <v>93</v>
      </c>
      <c r="D13" s="5"/>
      <c r="E13" s="27" t="s">
        <v>117</v>
      </c>
      <c r="F13" s="2" t="s">
        <v>80</v>
      </c>
      <c r="X13" s="1"/>
    </row>
    <row r="14" spans="1:24" ht="43.2" x14ac:dyDescent="0.3">
      <c r="A14" s="214" t="s">
        <v>118</v>
      </c>
      <c r="B14" s="214"/>
      <c r="C14" s="214" t="s">
        <v>102</v>
      </c>
      <c r="D14" s="214"/>
      <c r="E14" s="27" t="s">
        <v>119</v>
      </c>
      <c r="F14" s="2" t="s">
        <v>79</v>
      </c>
      <c r="P14" s="11" t="s">
        <v>120</v>
      </c>
      <c r="X14" s="1"/>
    </row>
    <row r="15" spans="1:24" x14ac:dyDescent="0.3">
      <c r="A15" s="14" t="s">
        <v>91</v>
      </c>
      <c r="B15" s="6" t="s">
        <v>73</v>
      </c>
      <c r="C15" s="14" t="s">
        <v>74</v>
      </c>
      <c r="D15" s="5" t="s">
        <v>92</v>
      </c>
      <c r="E15" s="27" t="s">
        <v>121</v>
      </c>
      <c r="F15" s="2" t="s">
        <v>80</v>
      </c>
      <c r="P15" s="1" t="s">
        <v>75</v>
      </c>
      <c r="S15" s="15"/>
      <c r="X15" s="1"/>
    </row>
    <row r="16" spans="1:24" ht="43.2" x14ac:dyDescent="0.3">
      <c r="A16" s="14" t="s">
        <v>87</v>
      </c>
      <c r="B16" s="6" t="s">
        <v>89</v>
      </c>
      <c r="C16" s="14" t="s">
        <v>85</v>
      </c>
      <c r="D16" s="5" t="s">
        <v>95</v>
      </c>
      <c r="E16" s="27" t="s">
        <v>122</v>
      </c>
      <c r="F16" s="2" t="s">
        <v>79</v>
      </c>
      <c r="P16" s="1" t="s">
        <v>98</v>
      </c>
      <c r="S16" s="16"/>
      <c r="X16" s="1"/>
    </row>
    <row r="17" spans="1:24" x14ac:dyDescent="0.3">
      <c r="A17" s="14" t="s">
        <v>97</v>
      </c>
      <c r="B17" s="6" t="s">
        <v>123</v>
      </c>
      <c r="C17" s="14" t="s">
        <v>124</v>
      </c>
      <c r="D17" s="5" t="s">
        <v>94</v>
      </c>
      <c r="E17" s="27" t="s">
        <v>125</v>
      </c>
      <c r="F17" s="2" t="s">
        <v>79</v>
      </c>
      <c r="P17" s="1" t="s">
        <v>82</v>
      </c>
      <c r="S17" s="17"/>
      <c r="X17" s="1"/>
    </row>
    <row r="18" spans="1:24" x14ac:dyDescent="0.3">
      <c r="A18" s="14" t="s">
        <v>99</v>
      </c>
      <c r="B18" s="6" t="s">
        <v>126</v>
      </c>
      <c r="E18" s="27" t="s">
        <v>127</v>
      </c>
      <c r="F18" s="2" t="s">
        <v>79</v>
      </c>
      <c r="X18" s="1"/>
    </row>
    <row r="19" spans="1:24" x14ac:dyDescent="0.3">
      <c r="A19" s="14" t="s">
        <v>96</v>
      </c>
      <c r="B19" s="6" t="s">
        <v>78</v>
      </c>
      <c r="E19" s="27" t="s">
        <v>128</v>
      </c>
      <c r="F19" s="2" t="s">
        <v>79</v>
      </c>
      <c r="X19" s="1"/>
    </row>
    <row r="20" spans="1:24" x14ac:dyDescent="0.3">
      <c r="B20" s="8"/>
      <c r="E20" s="27" t="s">
        <v>129</v>
      </c>
      <c r="F20" s="2" t="s">
        <v>79</v>
      </c>
      <c r="X20" s="1"/>
    </row>
    <row r="21" spans="1:24" x14ac:dyDescent="0.3">
      <c r="B21" s="11" t="s">
        <v>130</v>
      </c>
      <c r="C21" s="3"/>
      <c r="D21" s="3"/>
      <c r="E21" s="27" t="s">
        <v>131</v>
      </c>
      <c r="F21" s="2" t="s">
        <v>79</v>
      </c>
      <c r="I21" s="3"/>
      <c r="P21" s="11" t="s">
        <v>132</v>
      </c>
      <c r="U21" s="11" t="s">
        <v>133</v>
      </c>
      <c r="X21" s="1"/>
    </row>
    <row r="22" spans="1:24" ht="28.8" x14ac:dyDescent="0.3">
      <c r="B22" s="5" t="s">
        <v>134</v>
      </c>
      <c r="C22" s="18"/>
      <c r="D22" s="18"/>
      <c r="E22" s="27" t="s">
        <v>135</v>
      </c>
      <c r="F22" s="2" t="s">
        <v>80</v>
      </c>
      <c r="I22" s="18"/>
      <c r="P22" s="1" t="s">
        <v>76</v>
      </c>
      <c r="U22" s="19" t="s">
        <v>136</v>
      </c>
      <c r="X22" s="1"/>
    </row>
    <row r="23" spans="1:24" x14ac:dyDescent="0.3">
      <c r="B23" s="5" t="s">
        <v>137</v>
      </c>
      <c r="C23" s="7"/>
      <c r="D23" s="7"/>
      <c r="E23" s="27" t="s">
        <v>138</v>
      </c>
      <c r="F23" s="2" t="s">
        <v>79</v>
      </c>
      <c r="I23" s="7"/>
      <c r="P23" s="1" t="s">
        <v>81</v>
      </c>
      <c r="U23" s="1" t="s">
        <v>88</v>
      </c>
      <c r="X23" s="1"/>
    </row>
    <row r="24" spans="1:24" x14ac:dyDescent="0.3">
      <c r="B24" s="5" t="s">
        <v>139</v>
      </c>
      <c r="C24" s="3"/>
      <c r="D24" s="3"/>
      <c r="E24" s="27" t="s">
        <v>140</v>
      </c>
      <c r="F24" s="2" t="s">
        <v>79</v>
      </c>
      <c r="I24" s="3"/>
      <c r="P24" s="1" t="s">
        <v>83</v>
      </c>
      <c r="U24" s="1" t="s">
        <v>225</v>
      </c>
      <c r="X24" s="1"/>
    </row>
    <row r="25" spans="1:24" x14ac:dyDescent="0.3">
      <c r="B25" s="5" t="s">
        <v>141</v>
      </c>
      <c r="C25" s="3"/>
      <c r="D25" s="3"/>
      <c r="E25" s="27" t="s">
        <v>142</v>
      </c>
      <c r="F25" s="2" t="s">
        <v>80</v>
      </c>
      <c r="I25" s="3"/>
      <c r="U25" s="1" t="s">
        <v>224</v>
      </c>
      <c r="X25" s="1"/>
    </row>
    <row r="26" spans="1:24" ht="15.6" x14ac:dyDescent="0.3">
      <c r="E26" s="20" t="s">
        <v>79</v>
      </c>
      <c r="F26" s="21">
        <f>COUNTIF(F7:F25,F6)</f>
        <v>15</v>
      </c>
      <c r="X26" s="1"/>
    </row>
    <row r="27" spans="1:24" x14ac:dyDescent="0.3">
      <c r="B27" s="28"/>
      <c r="C27" s="29"/>
      <c r="D27" s="29"/>
      <c r="E27" s="13" t="s">
        <v>16</v>
      </c>
      <c r="F27" s="22" t="s">
        <v>143</v>
      </c>
      <c r="G27" s="211" t="s">
        <v>144</v>
      </c>
      <c r="H27" s="211"/>
      <c r="I27" s="211"/>
      <c r="K27" s="11" t="s">
        <v>54</v>
      </c>
      <c r="X27" s="1"/>
    </row>
    <row r="28" spans="1:24" x14ac:dyDescent="0.3">
      <c r="B28" s="29"/>
      <c r="C28" s="28"/>
      <c r="D28" s="23" t="s">
        <v>92</v>
      </c>
      <c r="E28" s="1" t="s">
        <v>86</v>
      </c>
      <c r="F28" s="1" t="s">
        <v>145</v>
      </c>
      <c r="G28" s="23" t="s">
        <v>79</v>
      </c>
      <c r="H28" s="1">
        <v>15</v>
      </c>
      <c r="I28" s="1">
        <v>10</v>
      </c>
      <c r="J28" s="14" t="s">
        <v>77</v>
      </c>
      <c r="K28" s="2" t="s">
        <v>77</v>
      </c>
      <c r="L28" s="212" t="s">
        <v>146</v>
      </c>
      <c r="M28" s="212"/>
      <c r="N28" s="212"/>
      <c r="O28" s="212"/>
      <c r="X28" s="1"/>
    </row>
    <row r="29" spans="1:24" x14ac:dyDescent="0.3">
      <c r="B29" s="29"/>
      <c r="C29" s="28"/>
      <c r="D29" s="23" t="s">
        <v>95</v>
      </c>
      <c r="E29" s="1" t="s">
        <v>85</v>
      </c>
      <c r="F29" s="1" t="s">
        <v>147</v>
      </c>
      <c r="G29" s="23" t="s">
        <v>80</v>
      </c>
      <c r="H29" s="1">
        <v>0</v>
      </c>
      <c r="I29" s="1">
        <v>0</v>
      </c>
      <c r="J29" s="14" t="s">
        <v>148</v>
      </c>
      <c r="K29" s="2" t="s">
        <v>86</v>
      </c>
      <c r="L29" s="212" t="s">
        <v>149</v>
      </c>
      <c r="M29" s="212"/>
      <c r="N29" s="212"/>
      <c r="O29" s="212"/>
      <c r="X29" s="1"/>
    </row>
    <row r="30" spans="1:24" x14ac:dyDescent="0.3">
      <c r="B30" s="29"/>
      <c r="C30" s="28"/>
      <c r="D30" s="23" t="s">
        <v>94</v>
      </c>
      <c r="E30" s="1" t="s">
        <v>124</v>
      </c>
      <c r="F30" s="1" t="s">
        <v>150</v>
      </c>
      <c r="J30" s="14" t="s">
        <v>151</v>
      </c>
      <c r="K30" s="2" t="s">
        <v>151</v>
      </c>
      <c r="L30" s="212" t="s">
        <v>152</v>
      </c>
      <c r="M30" s="212"/>
      <c r="N30" s="212"/>
      <c r="O30" s="212"/>
      <c r="X30" s="1"/>
    </row>
    <row r="31" spans="1:24" x14ac:dyDescent="0.3">
      <c r="B31" s="29"/>
      <c r="C31" s="28"/>
      <c r="D31" s="28"/>
      <c r="E31" s="28"/>
      <c r="G31" s="23" t="s">
        <v>77</v>
      </c>
      <c r="H31" s="1">
        <v>96</v>
      </c>
      <c r="I31" s="1">
        <v>100</v>
      </c>
      <c r="X31" s="1"/>
    </row>
    <row r="32" spans="1:24" x14ac:dyDescent="0.3">
      <c r="B32" s="29"/>
      <c r="C32" s="28"/>
      <c r="D32" s="28"/>
      <c r="E32" s="28"/>
      <c r="G32" s="23" t="s">
        <v>86</v>
      </c>
      <c r="H32" s="1">
        <v>86</v>
      </c>
      <c r="I32" s="1">
        <v>95</v>
      </c>
      <c r="X32" s="1"/>
    </row>
    <row r="33" spans="2:24" x14ac:dyDescent="0.3">
      <c r="B33" s="8"/>
      <c r="G33" s="23" t="s">
        <v>151</v>
      </c>
      <c r="H33" s="1">
        <v>0</v>
      </c>
      <c r="I33" s="1">
        <v>85</v>
      </c>
      <c r="X33" s="1"/>
    </row>
    <row r="34" spans="2:24" x14ac:dyDescent="0.3">
      <c r="C34" s="29"/>
      <c r="G34" s="30"/>
      <c r="H34" s="30"/>
      <c r="X34" s="1"/>
    </row>
    <row r="35" spans="2:24" x14ac:dyDescent="0.3">
      <c r="C35" s="29"/>
      <c r="G35" s="213" t="s">
        <v>153</v>
      </c>
      <c r="H35" s="213"/>
      <c r="I35" s="213"/>
      <c r="J35" s="213"/>
      <c r="K35" s="213"/>
      <c r="O35" s="213" t="s">
        <v>154</v>
      </c>
      <c r="P35" s="213"/>
      <c r="Q35" s="213"/>
      <c r="R35" s="213"/>
      <c r="S35" s="213"/>
      <c r="X35" s="1"/>
    </row>
    <row r="36" spans="2:24" ht="28.8" x14ac:dyDescent="0.3">
      <c r="B36" s="31" t="s">
        <v>155</v>
      </c>
      <c r="C36" s="31" t="s">
        <v>156</v>
      </c>
      <c r="D36" s="31" t="s">
        <v>157</v>
      </c>
      <c r="E36" s="31" t="s">
        <v>158</v>
      </c>
      <c r="F36" s="31" t="s">
        <v>159</v>
      </c>
      <c r="G36" s="24" t="s">
        <v>160</v>
      </c>
      <c r="H36" s="25" t="s">
        <v>161</v>
      </c>
      <c r="I36" s="25" t="s">
        <v>162</v>
      </c>
      <c r="J36" s="26" t="s">
        <v>163</v>
      </c>
      <c r="K36" s="25" t="s">
        <v>164</v>
      </c>
      <c r="P36" s="26" t="s">
        <v>165</v>
      </c>
      <c r="Q36" s="215" t="s">
        <v>163</v>
      </c>
      <c r="R36" s="215"/>
      <c r="S36" s="215"/>
      <c r="U36" s="12"/>
      <c r="V36" s="11" t="s">
        <v>16</v>
      </c>
      <c r="X36" s="1"/>
    </row>
    <row r="37" spans="2:24" x14ac:dyDescent="0.3">
      <c r="B37" s="31" t="s">
        <v>166</v>
      </c>
      <c r="C37" s="31" t="s">
        <v>167</v>
      </c>
      <c r="D37" s="31" t="s">
        <v>156</v>
      </c>
      <c r="E37" s="31" t="s">
        <v>168</v>
      </c>
      <c r="F37" s="31" t="s">
        <v>159</v>
      </c>
      <c r="G37" s="209" t="s">
        <v>169</v>
      </c>
      <c r="H37" s="5" t="s">
        <v>170</v>
      </c>
      <c r="I37" s="2" t="s">
        <v>171</v>
      </c>
      <c r="J37" s="2" t="s">
        <v>172</v>
      </c>
      <c r="K37" s="2" t="s">
        <v>80</v>
      </c>
      <c r="N37" s="1">
        <v>100</v>
      </c>
      <c r="O37" s="2" t="s">
        <v>77</v>
      </c>
      <c r="P37" s="2" t="s">
        <v>172</v>
      </c>
      <c r="Q37" s="210" t="s">
        <v>173</v>
      </c>
      <c r="R37" s="210"/>
      <c r="S37" s="210"/>
      <c r="U37" s="14" t="s">
        <v>174</v>
      </c>
      <c r="V37" s="2" t="s">
        <v>77</v>
      </c>
      <c r="X37" s="1"/>
    </row>
    <row r="38" spans="2:24" x14ac:dyDescent="0.3">
      <c r="B38" s="31" t="s">
        <v>175</v>
      </c>
      <c r="C38" s="31" t="s">
        <v>167</v>
      </c>
      <c r="D38" s="31" t="s">
        <v>167</v>
      </c>
      <c r="E38" s="31" t="s">
        <v>176</v>
      </c>
      <c r="F38" s="31" t="s">
        <v>159</v>
      </c>
      <c r="G38" s="209"/>
      <c r="H38" s="5" t="s">
        <v>177</v>
      </c>
      <c r="I38" s="2" t="s">
        <v>178</v>
      </c>
      <c r="J38" s="2" t="s">
        <v>179</v>
      </c>
      <c r="K38" s="2" t="s">
        <v>79</v>
      </c>
      <c r="N38" s="1" t="s">
        <v>180</v>
      </c>
      <c r="O38" s="2" t="s">
        <v>148</v>
      </c>
      <c r="P38" s="2" t="s">
        <v>179</v>
      </c>
      <c r="Q38" s="210" t="s">
        <v>181</v>
      </c>
      <c r="R38" s="210"/>
      <c r="S38" s="210"/>
      <c r="U38" s="14" t="s">
        <v>182</v>
      </c>
      <c r="V38" s="2" t="s">
        <v>86</v>
      </c>
      <c r="X38" s="1"/>
    </row>
    <row r="39" spans="2:24" x14ac:dyDescent="0.3">
      <c r="B39" s="5" t="s">
        <v>183</v>
      </c>
      <c r="C39" s="31" t="s">
        <v>156</v>
      </c>
      <c r="D39" s="31" t="s">
        <v>184</v>
      </c>
      <c r="E39" s="31" t="s">
        <v>185</v>
      </c>
      <c r="F39" s="31" t="s">
        <v>159</v>
      </c>
      <c r="G39" s="209"/>
      <c r="H39" s="5" t="s">
        <v>186</v>
      </c>
      <c r="I39" s="2" t="s">
        <v>187</v>
      </c>
      <c r="J39" s="2" t="s">
        <v>188</v>
      </c>
      <c r="K39" s="2" t="s">
        <v>79</v>
      </c>
      <c r="N39" s="1" t="s">
        <v>189</v>
      </c>
      <c r="O39" s="2" t="s">
        <v>151</v>
      </c>
      <c r="P39" s="2" t="s">
        <v>188</v>
      </c>
      <c r="Q39" s="210" t="s">
        <v>190</v>
      </c>
      <c r="R39" s="210"/>
      <c r="S39" s="210"/>
      <c r="U39" s="14" t="s">
        <v>191</v>
      </c>
      <c r="V39" s="2" t="s">
        <v>151</v>
      </c>
      <c r="X39" s="1"/>
    </row>
    <row r="40" spans="2:24" x14ac:dyDescent="0.3">
      <c r="B40" s="5" t="s">
        <v>192</v>
      </c>
      <c r="C40" s="31" t="s">
        <v>167</v>
      </c>
      <c r="D40" s="5"/>
      <c r="E40" s="32" t="s">
        <v>193</v>
      </c>
      <c r="F40" s="32" t="s">
        <v>194</v>
      </c>
      <c r="G40" s="209" t="s">
        <v>195</v>
      </c>
      <c r="H40" s="5" t="s">
        <v>170</v>
      </c>
      <c r="I40" s="2" t="s">
        <v>196</v>
      </c>
      <c r="J40" s="2" t="s">
        <v>179</v>
      </c>
      <c r="K40" s="2" t="s">
        <v>79</v>
      </c>
      <c r="U40" s="14" t="s">
        <v>197</v>
      </c>
      <c r="V40" s="2" t="s">
        <v>86</v>
      </c>
      <c r="X40" s="1"/>
    </row>
    <row r="41" spans="2:24" x14ac:dyDescent="0.3">
      <c r="B41" s="5" t="s">
        <v>198</v>
      </c>
      <c r="C41" s="31" t="s">
        <v>184</v>
      </c>
      <c r="D41" s="31" t="s">
        <v>157</v>
      </c>
      <c r="E41" s="5" t="s">
        <v>199</v>
      </c>
      <c r="F41" s="5"/>
      <c r="G41" s="209"/>
      <c r="H41" s="5" t="s">
        <v>177</v>
      </c>
      <c r="I41" s="2" t="s">
        <v>200</v>
      </c>
      <c r="J41" s="2" t="s">
        <v>179</v>
      </c>
      <c r="K41" s="2" t="s">
        <v>79</v>
      </c>
      <c r="P41" s="4" t="s">
        <v>201</v>
      </c>
      <c r="Q41" s="2" t="s">
        <v>79</v>
      </c>
      <c r="R41" s="2" t="s">
        <v>80</v>
      </c>
      <c r="U41" s="14" t="s">
        <v>202</v>
      </c>
      <c r="V41" s="2" t="s">
        <v>86</v>
      </c>
      <c r="X41" s="1"/>
    </row>
    <row r="42" spans="2:24" x14ac:dyDescent="0.3">
      <c r="B42" s="5" t="s">
        <v>203</v>
      </c>
      <c r="C42" s="31" t="s">
        <v>167</v>
      </c>
      <c r="D42" s="31" t="s">
        <v>156</v>
      </c>
      <c r="F42" s="5"/>
      <c r="G42" s="209"/>
      <c r="H42" s="5" t="s">
        <v>186</v>
      </c>
      <c r="I42" s="2" t="s">
        <v>204</v>
      </c>
      <c r="J42" s="2" t="s">
        <v>188</v>
      </c>
      <c r="K42" s="2" t="s">
        <v>79</v>
      </c>
      <c r="P42" s="4" t="s">
        <v>205</v>
      </c>
      <c r="Q42" s="2" t="s">
        <v>79</v>
      </c>
      <c r="R42" s="2" t="s">
        <v>80</v>
      </c>
      <c r="U42" s="14" t="s">
        <v>206</v>
      </c>
      <c r="V42" s="2" t="s">
        <v>151</v>
      </c>
      <c r="X42" s="1"/>
    </row>
    <row r="43" spans="2:24" x14ac:dyDescent="0.3">
      <c r="B43" s="5" t="s">
        <v>207</v>
      </c>
      <c r="C43" s="31" t="s">
        <v>184</v>
      </c>
      <c r="D43" s="31" t="s">
        <v>167</v>
      </c>
      <c r="E43" s="5" t="s">
        <v>208</v>
      </c>
      <c r="F43" s="5" t="s">
        <v>208</v>
      </c>
      <c r="G43" s="209" t="s">
        <v>209</v>
      </c>
      <c r="H43" s="5" t="s">
        <v>170</v>
      </c>
      <c r="I43" s="2" t="s">
        <v>210</v>
      </c>
      <c r="J43" s="2" t="s">
        <v>188</v>
      </c>
      <c r="K43" s="2" t="s">
        <v>79</v>
      </c>
      <c r="U43" s="14" t="s">
        <v>211</v>
      </c>
      <c r="V43" s="2" t="s">
        <v>151</v>
      </c>
      <c r="X43" s="1"/>
    </row>
    <row r="44" spans="2:24" x14ac:dyDescent="0.3">
      <c r="B44" s="5" t="s">
        <v>212</v>
      </c>
      <c r="C44" s="31" t="s">
        <v>184</v>
      </c>
      <c r="D44" s="31" t="s">
        <v>184</v>
      </c>
      <c r="E44" s="5" t="s">
        <v>213</v>
      </c>
      <c r="F44" s="5" t="s">
        <v>208</v>
      </c>
      <c r="G44" s="209"/>
      <c r="H44" s="5" t="s">
        <v>177</v>
      </c>
      <c r="I44" s="2" t="s">
        <v>214</v>
      </c>
      <c r="J44" s="2" t="s">
        <v>179</v>
      </c>
      <c r="K44" s="2" t="s">
        <v>79</v>
      </c>
      <c r="U44" s="14" t="s">
        <v>215</v>
      </c>
      <c r="V44" s="2" t="s">
        <v>86</v>
      </c>
      <c r="X44" s="1"/>
    </row>
    <row r="45" spans="2:24" x14ac:dyDescent="0.3">
      <c r="B45" s="5" t="s">
        <v>216</v>
      </c>
      <c r="C45" s="31" t="s">
        <v>167</v>
      </c>
      <c r="D45" s="5"/>
      <c r="E45" s="5"/>
      <c r="F45" s="5"/>
      <c r="G45" s="209"/>
      <c r="H45" s="5" t="s">
        <v>186</v>
      </c>
      <c r="I45" s="2" t="s">
        <v>217</v>
      </c>
      <c r="J45" s="2" t="s">
        <v>188</v>
      </c>
      <c r="K45" s="2" t="s">
        <v>79</v>
      </c>
      <c r="U45" s="14" t="s">
        <v>218</v>
      </c>
      <c r="V45" s="2" t="s">
        <v>151</v>
      </c>
      <c r="X45" s="1"/>
    </row>
    <row r="46" spans="2:24" x14ac:dyDescent="0.3">
      <c r="B46" s="5" t="s">
        <v>219</v>
      </c>
      <c r="C46" s="31" t="s">
        <v>184</v>
      </c>
      <c r="D46" s="5"/>
      <c r="E46" s="5"/>
      <c r="F46" s="5"/>
      <c r="G46" s="30"/>
      <c r="H46" s="30"/>
      <c r="X46" s="1"/>
    </row>
    <row r="47" spans="2:24" x14ac:dyDescent="0.3">
      <c r="B47" s="5" t="s">
        <v>220</v>
      </c>
      <c r="C47" s="31" t="s">
        <v>184</v>
      </c>
      <c r="D47" s="5"/>
      <c r="E47" s="5"/>
      <c r="F47" s="5"/>
      <c r="G47" s="30"/>
      <c r="H47" s="30"/>
      <c r="X47" s="1"/>
    </row>
    <row r="48" spans="2:24" x14ac:dyDescent="0.3">
      <c r="B48" s="5" t="s">
        <v>221</v>
      </c>
      <c r="C48" s="31" t="s">
        <v>184</v>
      </c>
      <c r="D48" s="5"/>
      <c r="E48" s="5"/>
      <c r="F48" s="5"/>
      <c r="G48" s="30"/>
      <c r="H48" s="30"/>
    </row>
    <row r="49" spans="2:8" x14ac:dyDescent="0.3">
      <c r="B49" s="5" t="s">
        <v>222</v>
      </c>
      <c r="C49" s="31" t="s">
        <v>184</v>
      </c>
      <c r="D49" s="5"/>
      <c r="E49" s="5"/>
      <c r="F49" s="5"/>
      <c r="G49" s="30"/>
      <c r="H49" s="30"/>
    </row>
    <row r="50" spans="2:8" x14ac:dyDescent="0.3">
      <c r="B50" s="5" t="s">
        <v>223</v>
      </c>
      <c r="C50" s="31" t="s">
        <v>184</v>
      </c>
      <c r="D50" s="5"/>
      <c r="E50" s="5"/>
      <c r="F50" s="5"/>
      <c r="G50" s="30"/>
      <c r="H50" s="30"/>
    </row>
  </sheetData>
  <mergeCells count="15">
    <mergeCell ref="L30:O30"/>
    <mergeCell ref="A14:B14"/>
    <mergeCell ref="C14:D14"/>
    <mergeCell ref="G27:I27"/>
    <mergeCell ref="L28:O28"/>
    <mergeCell ref="L29:O29"/>
    <mergeCell ref="G40:G42"/>
    <mergeCell ref="G43:G45"/>
    <mergeCell ref="G35:K35"/>
    <mergeCell ref="O35:S35"/>
    <mergeCell ref="Q36:S36"/>
    <mergeCell ref="G37:G39"/>
    <mergeCell ref="Q37:S37"/>
    <mergeCell ref="Q38:S38"/>
    <mergeCell ref="Q39:S39"/>
  </mergeCells>
  <conditionalFormatting sqref="D36">
    <cfRule type="containsText" dxfId="9" priority="9" operator="containsText" text="BAJA">
      <formula>NOT(ISERROR(SEARCH("BAJA",D36)))</formula>
    </cfRule>
    <cfRule type="containsText" dxfId="8" priority="10" operator="containsText" text="BAJA">
      <formula>NOT(ISERROR(SEARCH("BAJA",D36)))</formula>
    </cfRule>
  </conditionalFormatting>
  <conditionalFormatting sqref="D37">
    <cfRule type="containsText" dxfId="7" priority="8" operator="containsText" text="MODERADA">
      <formula>NOT(ISERROR(SEARCH("MODERADA",D37)))</formula>
    </cfRule>
  </conditionalFormatting>
  <conditionalFormatting sqref="D38">
    <cfRule type="containsText" dxfId="6" priority="7" operator="containsText" text="ALTA">
      <formula>NOT(ISERROR(SEARCH("ALTA",D38)))</formula>
    </cfRule>
  </conditionalFormatting>
  <conditionalFormatting sqref="D39">
    <cfRule type="containsText" dxfId="5" priority="6" operator="containsText" text="EXTREMA">
      <formula>NOT(ISERROR(SEARCH("EXTREMA",D39)))</formula>
    </cfRule>
  </conditionalFormatting>
  <conditionalFormatting sqref="D41">
    <cfRule type="containsText" dxfId="4" priority="4" operator="containsText" text="BAJA">
      <formula>NOT(ISERROR(SEARCH("BAJA",D41)))</formula>
    </cfRule>
    <cfRule type="containsText" dxfId="3" priority="5" operator="containsText" text="BAJA">
      <formula>NOT(ISERROR(SEARCH("BAJA",D41)))</formula>
    </cfRule>
  </conditionalFormatting>
  <conditionalFormatting sqref="D42">
    <cfRule type="containsText" dxfId="2" priority="3" operator="containsText" text="MODERADA">
      <formula>NOT(ISERROR(SEARCH("MODERADA",D42)))</formula>
    </cfRule>
  </conditionalFormatting>
  <conditionalFormatting sqref="D43">
    <cfRule type="containsText" dxfId="1" priority="2" operator="containsText" text="ALTA">
      <formula>NOT(ISERROR(SEARCH("ALTA",D43)))</formula>
    </cfRule>
  </conditionalFormatting>
  <conditionalFormatting sqref="D44">
    <cfRule type="containsText" dxfId="0" priority="1" operator="containsText" text="EXTREMA">
      <formula>NOT(ISERROR(SEARCH("EXTREMA",D44)))</formula>
    </cfRule>
  </conditionalFormatting>
  <dataValidations count="1">
    <dataValidation type="list" allowBlank="1" showInputMessage="1" showErrorMessage="1" sqref="F7:F25" xr:uid="{1A2E03E5-9053-40A0-AE12-3FC6CB701DCB}">
      <formula1>$G$28:$G$29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Mapa de riesgos corrupción</vt:lpstr>
      <vt:lpstr>Parametrización AC</vt:lpstr>
      <vt:lpstr>Parametrización Contratación</vt:lpstr>
      <vt:lpstr>Parametrización THO</vt:lpstr>
      <vt:lpstr>'Mapa de riesgos corrupción'!Área_de_impresión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 VELANDIA FAJARDO</dc:creator>
  <cp:lastModifiedBy>Dolly Johanna V</cp:lastModifiedBy>
  <dcterms:created xsi:type="dcterms:W3CDTF">2023-12-20T15:46:28Z</dcterms:created>
  <dcterms:modified xsi:type="dcterms:W3CDTF">2025-06-06T19:37:06Z</dcterms:modified>
</cp:coreProperties>
</file>