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ygomezp\Desktop\PACC\"/>
    </mc:Choice>
  </mc:AlternateContent>
  <bookViews>
    <workbookView xWindow="0" yWindow="0" windowWidth="28800" windowHeight="12330" firstSheet="2" activeTab="2"/>
  </bookViews>
  <sheets>
    <sheet name="Primero" sheetId="1" state="hidden" r:id="rId1"/>
    <sheet name="Segundo" sheetId="3" state="hidden" r:id="rId2"/>
    <sheet name="Riesgos de corrupción" sheetId="4" r:id="rId3"/>
    <sheet name="Racionalización de trámites" sheetId="5" r:id="rId4"/>
    <sheet name="Rendición de cuentas" sheetId="6" r:id="rId5"/>
    <sheet name="Atención al ciudadano" sheetId="7" r:id="rId6"/>
    <sheet name="Transparencia y acceso" sheetId="8" r:id="rId7"/>
    <sheet name="Integridad" sheetId="9" r:id="rId8"/>
    <sheet name="Conflicto de interes" sheetId="10" r:id="rId9"/>
  </sheets>
  <definedNames>
    <definedName name="_xlnm._FilterDatabase" localSheetId="5" hidden="1">'Atención al ciudadano'!$A$3:$N$22</definedName>
    <definedName name="_xlnm._FilterDatabase" localSheetId="8" hidden="1">'Conflicto de interes'!$A$3:$N$13</definedName>
    <definedName name="_xlnm._FilterDatabase" localSheetId="7" hidden="1">Integridad!$A$3:$N$10</definedName>
    <definedName name="_xlnm._FilterDatabase" localSheetId="4" hidden="1">'Rendición de cuentas'!$A$3:$P$22</definedName>
    <definedName name="_xlnm._FilterDatabase" localSheetId="6" hidden="1">'Transparencia y acceso'!$A$3:$N$36</definedName>
    <definedName name="_Hlk58960593" localSheetId="0">Primero!$A$39</definedName>
    <definedName name="_Hlk58960593" localSheetId="2">'Rendición de cuentas'!$A$4</definedName>
    <definedName name="_Hlk58960593" localSheetId="1">Segundo!$A$47</definedName>
    <definedName name="_xlnm.Print_Area" localSheetId="2">'Riesgos de corrupción'!$A$1:$M$153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10" l="1"/>
  <c r="L9" i="10"/>
  <c r="L7" i="10"/>
  <c r="L4" i="10"/>
  <c r="L8" i="9"/>
  <c r="L6" i="9"/>
  <c r="L5" i="9"/>
  <c r="L4" i="9"/>
  <c r="L28" i="8"/>
  <c r="L26" i="8"/>
  <c r="L25" i="8"/>
  <c r="L24" i="8"/>
  <c r="L21" i="8"/>
  <c r="L18" i="8"/>
  <c r="L17" i="8"/>
  <c r="L16" i="8"/>
  <c r="L15" i="8"/>
  <c r="L12" i="8"/>
  <c r="L4" i="8"/>
  <c r="L19" i="7"/>
  <c r="L15" i="7"/>
  <c r="L10" i="7"/>
  <c r="L8" i="7"/>
  <c r="L4" i="7"/>
  <c r="L11" i="5"/>
  <c r="L10" i="5"/>
  <c r="L9" i="5"/>
  <c r="L8" i="5"/>
  <c r="L12" i="5" s="1"/>
  <c r="L7" i="5"/>
  <c r="L6" i="5"/>
  <c r="L5" i="5"/>
  <c r="L4" i="5"/>
  <c r="O2" i="5"/>
  <c r="Q2" i="5" s="1"/>
  <c r="L19" i="6"/>
  <c r="L11" i="6"/>
  <c r="L22" i="6" s="1"/>
  <c r="L4" i="6"/>
  <c r="L13" i="10" l="1"/>
  <c r="L10" i="9"/>
  <c r="L36" i="8"/>
  <c r="L22" i="7"/>
  <c r="L19" i="4" l="1"/>
  <c r="L18" i="4"/>
  <c r="L15" i="4"/>
  <c r="L11" i="4"/>
  <c r="L7" i="4"/>
  <c r="L23" i="4" l="1"/>
  <c r="M131" i="3" l="1"/>
  <c r="L41" i="3" l="1"/>
  <c r="O140" i="3"/>
  <c r="M140" i="3"/>
  <c r="K140" i="3"/>
  <c r="I139" i="3"/>
  <c r="I138" i="3"/>
  <c r="K138" i="3" s="1"/>
  <c r="O137" i="3"/>
  <c r="M137" i="3"/>
  <c r="K137" i="3"/>
  <c r="O136" i="3"/>
  <c r="M136" i="3"/>
  <c r="K136" i="3"/>
  <c r="I135" i="3"/>
  <c r="I134" i="3"/>
  <c r="O131" i="3"/>
  <c r="O130" i="3"/>
  <c r="M130" i="3"/>
  <c r="K130" i="3"/>
  <c r="O123" i="3"/>
  <c r="M123" i="3"/>
  <c r="K123" i="3"/>
  <c r="I122" i="3"/>
  <c r="I121" i="3"/>
  <c r="I120" i="3"/>
  <c r="I119" i="3"/>
  <c r="I118" i="3"/>
  <c r="I117" i="3"/>
  <c r="I116" i="3"/>
  <c r="I115" i="3"/>
  <c r="I114" i="3"/>
  <c r="I113" i="3"/>
  <c r="I112" i="3"/>
  <c r="I111" i="3"/>
  <c r="O110" i="3"/>
  <c r="M110" i="3"/>
  <c r="K110" i="3"/>
  <c r="I109" i="3"/>
  <c r="I108" i="3"/>
  <c r="I107" i="3"/>
  <c r="O106" i="3"/>
  <c r="M106" i="3"/>
  <c r="K106" i="3"/>
  <c r="O105" i="3"/>
  <c r="M105" i="3"/>
  <c r="K105" i="3"/>
  <c r="I102" i="3"/>
  <c r="I101" i="3"/>
  <c r="I100" i="3"/>
  <c r="I99" i="3"/>
  <c r="I98" i="3"/>
  <c r="I97" i="3"/>
  <c r="I89" i="3"/>
  <c r="I88" i="3"/>
  <c r="I87" i="3"/>
  <c r="I86" i="3"/>
  <c r="I85" i="3"/>
  <c r="I84" i="3"/>
  <c r="I83" i="3"/>
  <c r="I82" i="3"/>
  <c r="O81" i="3"/>
  <c r="M81" i="3"/>
  <c r="K81" i="3"/>
  <c r="I80" i="3"/>
  <c r="I79" i="3"/>
  <c r="I78" i="3"/>
  <c r="I77" i="3"/>
  <c r="I76" i="3"/>
  <c r="I75" i="3"/>
  <c r="I74" i="3"/>
  <c r="I73" i="3"/>
  <c r="O64" i="3"/>
  <c r="M64" i="3"/>
  <c r="K64" i="3"/>
  <c r="I63" i="3"/>
  <c r="I62" i="3"/>
  <c r="I61" i="3"/>
  <c r="I60" i="3"/>
  <c r="I59" i="3"/>
  <c r="I58" i="3"/>
  <c r="I56" i="3"/>
  <c r="I55" i="3"/>
  <c r="I54" i="3"/>
  <c r="I53" i="3"/>
  <c r="I52" i="3"/>
  <c r="I51" i="3"/>
  <c r="I50" i="3"/>
  <c r="I49" i="3"/>
  <c r="I48" i="3"/>
  <c r="I47" i="3"/>
  <c r="O30" i="3"/>
  <c r="O41" i="3" s="1"/>
  <c r="M30" i="3"/>
  <c r="M41" i="3" s="1"/>
  <c r="K30" i="3"/>
  <c r="K41" i="3" s="1"/>
  <c r="Q28" i="3"/>
  <c r="S28" i="3" s="1"/>
  <c r="I23" i="3"/>
  <c r="I22" i="3"/>
  <c r="I21" i="3"/>
  <c r="S20" i="3"/>
  <c r="I20" i="3"/>
  <c r="I19" i="3"/>
  <c r="I18" i="3"/>
  <c r="I17" i="3"/>
  <c r="I15" i="3"/>
  <c r="I14" i="3"/>
  <c r="I13" i="3"/>
  <c r="I12" i="3"/>
  <c r="I11" i="3"/>
  <c r="I10" i="3"/>
  <c r="I9" i="3"/>
  <c r="Q28" i="1"/>
  <c r="S28" i="1" s="1"/>
  <c r="S20" i="1"/>
  <c r="O18" i="3" l="1"/>
  <c r="O9" i="3"/>
  <c r="O82" i="3"/>
  <c r="M14" i="3"/>
  <c r="M12" i="3"/>
  <c r="M47" i="3"/>
  <c r="M20" i="3"/>
  <c r="M101" i="3"/>
  <c r="O107" i="3"/>
  <c r="M18" i="3"/>
  <c r="K101" i="3"/>
  <c r="K47" i="3"/>
  <c r="M9" i="3"/>
  <c r="O101" i="3"/>
  <c r="M134" i="3"/>
  <c r="O14" i="3"/>
  <c r="O47" i="3"/>
  <c r="M53" i="3"/>
  <c r="K82" i="3"/>
  <c r="M82" i="3"/>
  <c r="M84" i="3"/>
  <c r="K18" i="3"/>
  <c r="O20" i="3"/>
  <c r="K73" i="3"/>
  <c r="O75" i="3"/>
  <c r="M97" i="3"/>
  <c r="O118" i="3"/>
  <c r="K9" i="3"/>
  <c r="M73" i="3"/>
  <c r="O111" i="3"/>
  <c r="O115" i="3"/>
  <c r="O12" i="3"/>
  <c r="O24" i="3" s="1"/>
  <c r="K61" i="3"/>
  <c r="O73" i="3"/>
  <c r="O84" i="3"/>
  <c r="O134" i="3"/>
  <c r="K53" i="3"/>
  <c r="K14" i="3"/>
  <c r="M118" i="3"/>
  <c r="O53" i="3"/>
  <c r="O97" i="3"/>
  <c r="K107" i="3"/>
  <c r="K115" i="3"/>
  <c r="M61" i="3"/>
  <c r="K75" i="3"/>
  <c r="M107" i="3"/>
  <c r="K111" i="3"/>
  <c r="M115" i="3"/>
  <c r="K12" i="3"/>
  <c r="K20" i="3"/>
  <c r="O61" i="3"/>
  <c r="M75" i="3"/>
  <c r="K84" i="3"/>
  <c r="M111" i="3"/>
  <c r="K134" i="3"/>
  <c r="K141" i="3" s="1"/>
  <c r="K97" i="3"/>
  <c r="K118" i="3"/>
  <c r="M138" i="3"/>
  <c r="O138" i="3"/>
  <c r="O30" i="1"/>
  <c r="M30" i="1"/>
  <c r="K30" i="1"/>
  <c r="K65" i="3" l="1"/>
  <c r="O90" i="3"/>
  <c r="M141" i="3"/>
  <c r="G141" i="3" s="1"/>
  <c r="M65" i="3"/>
  <c r="G65" i="3" s="1"/>
  <c r="M124" i="3"/>
  <c r="G124" i="3" s="1"/>
  <c r="M24" i="3"/>
  <c r="K24" i="3"/>
  <c r="O124" i="3"/>
  <c r="M90" i="3"/>
  <c r="G90" i="3" s="1"/>
  <c r="O65" i="3"/>
  <c r="K90" i="3"/>
  <c r="O141" i="3"/>
  <c r="K124" i="3"/>
  <c r="K33" i="1"/>
  <c r="I114" i="1"/>
  <c r="I113" i="1"/>
  <c r="I112" i="1"/>
  <c r="I111" i="1"/>
  <c r="I110" i="1"/>
  <c r="I52" i="1"/>
  <c r="I51" i="1"/>
  <c r="I50" i="1"/>
  <c r="I48" i="1"/>
  <c r="I47" i="1"/>
  <c r="I46" i="1"/>
  <c r="I45" i="1"/>
  <c r="I81" i="1"/>
  <c r="I80" i="1"/>
  <c r="I79" i="1"/>
  <c r="I78" i="1"/>
  <c r="I77" i="1"/>
  <c r="I76" i="1"/>
  <c r="I72" i="1"/>
  <c r="I71" i="1"/>
  <c r="I70" i="1"/>
  <c r="I69" i="1"/>
  <c r="I68" i="1"/>
  <c r="I67" i="1"/>
  <c r="I44" i="1"/>
  <c r="I43" i="1"/>
  <c r="I42" i="1"/>
  <c r="I41" i="1"/>
  <c r="I40" i="1"/>
  <c r="I39" i="1"/>
  <c r="O130" i="1"/>
  <c r="M130" i="1"/>
  <c r="K130" i="1"/>
  <c r="O127" i="1"/>
  <c r="M127" i="1"/>
  <c r="K127" i="1"/>
  <c r="O126" i="1"/>
  <c r="M126" i="1"/>
  <c r="K126" i="1"/>
  <c r="O123" i="1"/>
  <c r="M123" i="1"/>
  <c r="K123" i="1"/>
  <c r="O122" i="1"/>
  <c r="M122" i="1"/>
  <c r="K122" i="1"/>
  <c r="O115" i="1"/>
  <c r="M115" i="1"/>
  <c r="K115" i="1"/>
  <c r="O102" i="1"/>
  <c r="M102" i="1"/>
  <c r="K102" i="1"/>
  <c r="O98" i="1"/>
  <c r="M98" i="1"/>
  <c r="K98" i="1"/>
  <c r="O97" i="1"/>
  <c r="M97" i="1"/>
  <c r="K97" i="1"/>
  <c r="O73" i="1"/>
  <c r="M73" i="1"/>
  <c r="K73" i="1"/>
  <c r="O56" i="1"/>
  <c r="M56" i="1"/>
  <c r="K56" i="1"/>
  <c r="O33" i="1"/>
  <c r="I106" i="1"/>
  <c r="I105" i="1"/>
  <c r="I104" i="1"/>
  <c r="I103" i="1"/>
  <c r="I92" i="1"/>
  <c r="I91" i="1"/>
  <c r="I90" i="1"/>
  <c r="I89" i="1"/>
  <c r="I23" i="1"/>
  <c r="I22" i="1"/>
  <c r="I21" i="1"/>
  <c r="I20" i="1"/>
  <c r="I129" i="1"/>
  <c r="I128" i="1"/>
  <c r="K128" i="1" s="1"/>
  <c r="I125" i="1"/>
  <c r="I124" i="1"/>
  <c r="I94" i="1"/>
  <c r="I93" i="1"/>
  <c r="I75" i="1"/>
  <c r="I74" i="1"/>
  <c r="I66" i="1"/>
  <c r="I65" i="1"/>
  <c r="I19" i="1"/>
  <c r="I18" i="1"/>
  <c r="I13" i="1"/>
  <c r="I12" i="1"/>
  <c r="M12" i="1" s="1"/>
  <c r="I109" i="1"/>
  <c r="I108" i="1"/>
  <c r="I107" i="1"/>
  <c r="I101" i="1"/>
  <c r="I100" i="1"/>
  <c r="I99" i="1"/>
  <c r="I55" i="1"/>
  <c r="I54" i="1"/>
  <c r="I53" i="1"/>
  <c r="I17" i="1"/>
  <c r="I15" i="1"/>
  <c r="I14" i="1"/>
  <c r="I11" i="1"/>
  <c r="I10" i="1"/>
  <c r="I9" i="1"/>
  <c r="O89" i="1" l="1"/>
  <c r="M93" i="1"/>
  <c r="O74" i="1"/>
  <c r="O45" i="1"/>
  <c r="M14" i="1"/>
  <c r="O143" i="3"/>
  <c r="O110" i="1"/>
  <c r="K9" i="1"/>
  <c r="K53" i="1"/>
  <c r="O107" i="1"/>
  <c r="G24" i="3"/>
  <c r="M143" i="3"/>
  <c r="G142" i="3" s="1"/>
  <c r="K65" i="1"/>
  <c r="M124" i="1"/>
  <c r="O20" i="1"/>
  <c r="M103" i="1"/>
  <c r="M110" i="1"/>
  <c r="M67" i="1"/>
  <c r="M65" i="1"/>
  <c r="O124" i="1"/>
  <c r="K89" i="1"/>
  <c r="O76" i="1"/>
  <c r="M107" i="1"/>
  <c r="O65" i="1"/>
  <c r="O82" i="1" s="1"/>
  <c r="O103" i="1"/>
  <c r="O39" i="1"/>
  <c r="K76" i="1"/>
  <c r="O53" i="1"/>
  <c r="O67" i="1"/>
  <c r="K99" i="1"/>
  <c r="O12" i="1"/>
  <c r="M89" i="1"/>
  <c r="K143" i="3"/>
  <c r="M53" i="1"/>
  <c r="O14" i="1"/>
  <c r="K18" i="1"/>
  <c r="O93" i="1"/>
  <c r="M39" i="1"/>
  <c r="K67" i="1"/>
  <c r="K82" i="1" s="1"/>
  <c r="K93" i="1"/>
  <c r="M128" i="1"/>
  <c r="K14" i="1"/>
  <c r="M18" i="1"/>
  <c r="O128" i="1"/>
  <c r="O131" i="1" s="1"/>
  <c r="K39" i="1"/>
  <c r="M76" i="1"/>
  <c r="M9" i="1"/>
  <c r="O18" i="1"/>
  <c r="K74" i="1"/>
  <c r="K45" i="1"/>
  <c r="K110" i="1"/>
  <c r="M99" i="1"/>
  <c r="M74" i="1"/>
  <c r="M45" i="1"/>
  <c r="O99" i="1"/>
  <c r="O116" i="1" s="1"/>
  <c r="K12" i="1"/>
  <c r="K24" i="1" s="1"/>
  <c r="K124" i="1"/>
  <c r="K131" i="1" s="1"/>
  <c r="M20" i="1"/>
  <c r="K20" i="1"/>
  <c r="K103" i="1"/>
  <c r="O9" i="1"/>
  <c r="K107" i="1"/>
  <c r="M33" i="1"/>
  <c r="K57" i="1" l="1"/>
  <c r="O57" i="1"/>
  <c r="M24" i="1"/>
  <c r="M131" i="1"/>
  <c r="K116" i="1"/>
  <c r="K133" i="1" s="1"/>
  <c r="M116" i="1"/>
  <c r="M82" i="1"/>
  <c r="M57" i="1"/>
  <c r="M133" i="1" s="1"/>
  <c r="O24" i="1"/>
  <c r="O133" i="1" s="1"/>
</calcChain>
</file>

<file path=xl/comments1.xml><?xml version="1.0" encoding="utf-8"?>
<comments xmlns="http://schemas.openxmlformats.org/spreadsheetml/2006/main">
  <authors>
    <author/>
  </authors>
  <commentList>
    <comment ref="A4" authorId="0" shapeId="0">
      <text>
        <r>
          <rPr>
            <sz val="11"/>
            <color theme="1"/>
            <rFont val="Arial"/>
            <family val="2"/>
          </rPr>
          <t>======
ID#AAAARylQ3wk
Maritza Ortega    (2021-11-16 17:36:18)
Información: Transparencia
activa, pasiva y focalizada</t>
        </r>
      </text>
    </comment>
    <comment ref="L4" authorId="0" shapeId="0">
      <text>
        <r>
          <rPr>
            <sz val="11"/>
            <color theme="1"/>
            <rFont val="Arial"/>
            <family val="2"/>
          </rPr>
          <t>======
ID#AAAARylQ3wk
Maritza Ortega    (2021-11-16 17:36:18)
Información: Transparencia
activa, pasiva y focalizada</t>
        </r>
      </text>
    </comment>
    <comment ref="A19" authorId="0" shapeId="0">
      <text>
        <r>
          <rPr>
            <sz val="11"/>
            <color theme="1"/>
            <rFont val="Arial"/>
            <family val="2"/>
          </rPr>
          <t>======
ID#AAAARylQ3wo
Responsabilidad    (2021-11-16 17:36:18)
1. Seguimiento
y respuesta de los
compromisos a los 15 días
2. Acciones de
mejora</t>
        </r>
      </text>
    </comment>
    <comment ref="L19" authorId="0" shapeId="0">
      <text>
        <r>
          <rPr>
            <sz val="11"/>
            <color theme="1"/>
            <rFont val="Arial"/>
            <family val="2"/>
          </rPr>
          <t>======
ID#AAAARylQ3wo
Responsabilidad    (2021-11-16 17:36:18)
1. Seguimiento
y respuesta de los
compromisos a los 15 días
2. Acciones de
mejora</t>
        </r>
      </text>
    </comment>
  </commentList>
</comments>
</file>

<file path=xl/sharedStrings.xml><?xml version="1.0" encoding="utf-8"?>
<sst xmlns="http://schemas.openxmlformats.org/spreadsheetml/2006/main" count="1728" uniqueCount="826">
  <si>
    <t>SUBCOMPONENTE</t>
  </si>
  <si>
    <t>RESPONSABLE</t>
  </si>
  <si>
    <t>Actualizar el procedimiento para la gestión de los riesgos de la entidad.</t>
  </si>
  <si>
    <t>Oficina Asesora de Planeación.</t>
  </si>
  <si>
    <t xml:space="preserve">Realizar sensibilización sobre política de gestión del riesgo en la entidad, dirigida a los gestores del Sistema Integrado de Gestión. </t>
  </si>
  <si>
    <t>Promover la administración del riesgo de corrupción en la entidad a través de piezas comunicacionales.</t>
  </si>
  <si>
    <t>Realizar análisis interno y externo, así como identificar, valorar y analizar los riesgos de corrupción en la matriz de riesgos de cada proceso.</t>
  </si>
  <si>
    <t>Responsables de los procesos / Acompañamiento Oficina Asesora de Planeación.</t>
  </si>
  <si>
    <t xml:space="preserve">Validar y consolidar los riesgos de los procesos en la matriz de riesgos de corrupción de la entidad (versión preliminar). </t>
  </si>
  <si>
    <t>Publicar la matriz de riesgos de corrupción de la entidad (versión preliminar) en la página web y en intranet para consulta y comentarios de las partes interesadas y grupos de interés.</t>
  </si>
  <si>
    <t xml:space="preserve">Realizar ajustes al mapa de riesgos de la Entidad, según los comentarios recibidos y a que haya lugar. </t>
  </si>
  <si>
    <t>Publicar versión definitiva del mapa de riesgos de corrupción de la entidad en página web e intranet.</t>
  </si>
  <si>
    <t xml:space="preserve">Realizar el monitoreo y revisión periódica de los riesgos de corrupción del proceso a cargo, verificando la implementación de las acciones de tratamiento formuladas. </t>
  </si>
  <si>
    <t>Responsables de los procesos.</t>
  </si>
  <si>
    <t>Consolidar el mapa de riesgos de corrupción de la entidad con el monitoreo y revisión y publicar en la página web de la entidad.</t>
  </si>
  <si>
    <t>Realizar seguimiento a la construcción del Mapa de Riesgos de Corrupción.</t>
  </si>
  <si>
    <t>Oficina Control Interno.</t>
  </si>
  <si>
    <t>Efectuar seguimiento a la Consulta y Divulgación del Mapa de Riesgos de Corrupción.</t>
  </si>
  <si>
    <t xml:space="preserve">Realizar seguimiento al reporte del Mapa de Riesgos de Corrupción. </t>
  </si>
  <si>
    <t xml:space="preserve">Efectuar mesas de trabajo para retroalimentar los seguimientos a los planes de riesgos de corrupción. </t>
  </si>
  <si>
    <t>Oficina de Control Interno.</t>
  </si>
  <si>
    <t>SECRETARÍA JURIDICA DISTRITAL</t>
  </si>
  <si>
    <t>COMPONENTE 1:  GESTIÓN DEL RIESGO DE CORRUPCIÓN - MAPA DE RIESGOS DE CORRUPCIÓN</t>
  </si>
  <si>
    <t>del 2/05/2021 al 30/07/2021</t>
  </si>
  <si>
    <t>del 02/03/2021 al 30/04/2021</t>
  </si>
  <si>
    <t>del 01/03/2021 al 30/11/2021</t>
  </si>
  <si>
    <t>del 03/12/2020 al 17/12/2020</t>
  </si>
  <si>
    <t>del 12/01/2021 al 25/01/2021</t>
  </si>
  <si>
    <t>del 26/01/2021 al 29/01/2021</t>
  </si>
  <si>
    <t>del 1/03/2021 al 20/12/2021</t>
  </si>
  <si>
    <t>del 01/03/2021 al 20/12/2021</t>
  </si>
  <si>
    <t>del 04/01/2021 al 29/01/2021</t>
  </si>
  <si>
    <t>del 18/01/2021 al 29/01/2021</t>
  </si>
  <si>
    <t>del 18/01/2021 al 15/09/2021</t>
  </si>
  <si>
    <t>del 18/05/2021 al 05/11/2021</t>
  </si>
  <si>
    <t xml:space="preserve">FECHA DE REALIZACION </t>
  </si>
  <si>
    <t xml:space="preserve">ACTIVIDADES REALIZADAS / META O PRODUCTO </t>
  </si>
  <si>
    <t>A ABRIL 30 DE 2021</t>
  </si>
  <si>
    <t xml:space="preserve">5. Seguimiento  </t>
  </si>
  <si>
    <t>4. Monitoreo y Revisión</t>
  </si>
  <si>
    <t>3. Consulta y Divulgación</t>
  </si>
  <si>
    <t>2. Construcción del mapa de Riesgos de Corrupción</t>
  </si>
  <si>
    <t>1. Política de Administración de Riesgos</t>
  </si>
  <si>
    <t>ACTIVIDADES</t>
  </si>
  <si>
    <t>OBSERVACIONES</t>
  </si>
  <si>
    <t>TOTAL CALIFICACIÓN DEL COMPONENTE 1:  GESTIÓN DEL RIESGO DE CORRUPCIÓN - MAPA DE RIESGOS DE CORRUPCIÓN</t>
  </si>
  <si>
    <t>COMPONENTE 2 : RACIONALIZACIÓN DE TRAMITES</t>
  </si>
  <si>
    <t>Realizar el análisis de priorización de los trámites de la entidad, para establecer el inventario de los posibles trámites a racionalizar.</t>
  </si>
  <si>
    <t>Dirección Distrital de Inspección, Vigilancia y Control.</t>
  </si>
  <si>
    <t>Determinar las acciones de racionalización de los trámites priorizados.</t>
  </si>
  <si>
    <t>Implementar y difundir a la ciudadanía en general las acciones de racionalización realizadas durante la vigencia 2021.</t>
  </si>
  <si>
    <t>del 15/02/2021 al 30/04/2021</t>
  </si>
  <si>
    <t>del 01/05/2021 al 31/07/2021</t>
  </si>
  <si>
    <t>del 01/08/2021 al 30/11/2021</t>
  </si>
  <si>
    <t>TOTAL CALIFICACIÓN DEL COMPONENTE 2 : RACIONALIZACIÓN DE TRAMITES</t>
  </si>
  <si>
    <t>Formular la estrategia de rendición de cuentas en el marco del PAAC 2021.</t>
  </si>
  <si>
    <t>Formular el Plan de Gasto Público o Plan de Acción Institucional, correspondiente a la vigencia 2021.</t>
  </si>
  <si>
    <t>Actualizar el Plan Estratégico de la Entidad, vigencia 2021.</t>
  </si>
  <si>
    <t>Generar y divulgar información para dar a conocer los logros y resultados en el marco de la estrategia de rendición de cuentas de la Entidad.</t>
  </si>
  <si>
    <t>Divulgar los informes de peticiones, quejas, reclamos y denuncias.</t>
  </si>
  <si>
    <t>Dirección de Gestión Corporativa.</t>
  </si>
  <si>
    <t xml:space="preserve">Divulgar los informes de ejecución presupuestal de la Entidad. </t>
  </si>
  <si>
    <t>Dirección de Gestión Corporativa</t>
  </si>
  <si>
    <t>Adelantar actividades de la etapa de alistamiento para el desarrollo de un Diálogo Ciudadano.</t>
  </si>
  <si>
    <t>Participar en la rendición de cuentas de la Administración Distrital.</t>
  </si>
  <si>
    <t>Adelantar un ejercicio de audiencia pública al interior de la entidad.</t>
  </si>
  <si>
    <t>Dirección de Gestión Corporativa /Oficina Asesora de Planeación.</t>
  </si>
  <si>
    <t>Dirección Distrital de Gestión Judicial.</t>
  </si>
  <si>
    <t>Establecer espacios de diálogo con los usuarios de la Dirección Distrital de Asuntos Disciplinarios.</t>
  </si>
  <si>
    <t>Dirección Distrital de Asuntos Disciplinarios.</t>
  </si>
  <si>
    <t>Realizar mesas de trabajo con las entidades distritales para discutir proyectos de actos administrativos que deban ser sancionados por la Alcaldesa Mayor.</t>
  </si>
  <si>
    <t xml:space="preserve">Dirección Distrital de Doctrina y Asuntos Normativos. </t>
  </si>
  <si>
    <t>Desarrollar Audiencia Pública de Rendición de Cuentas de la Secretaría Jurídica Distrital.</t>
  </si>
  <si>
    <t>Invitar a los usuarios y partes interesadas a la Audiencia Pública de rendición de cuentas de la entidad.</t>
  </si>
  <si>
    <t>Invitar a los funcionarios de la entidad a participar de la audiencia de rendición de cuentas de la entidad.</t>
  </si>
  <si>
    <t>Oficina Asesora de Planeación / D. Corporativa.</t>
  </si>
  <si>
    <t>Formalizar un mecanismo de participación ciudadana para el diseño de proyectos normativos.</t>
  </si>
  <si>
    <t>Evaluar el espacio de la Audiencia Pública de rendición de cuentas de la Secretaría Jurídica Distrital.</t>
  </si>
  <si>
    <t>COMPONENTE 3:  RENDICIÓN DE CUENTAS</t>
  </si>
  <si>
    <t>del 13/11/82020 al 22/01/2021</t>
  </si>
  <si>
    <t>del 15/12/2020 al 30/01/2021</t>
  </si>
  <si>
    <t>del 15/01/2021 al 30/11/2021</t>
  </si>
  <si>
    <t>del 15/01/2021 al 30/12/2021</t>
  </si>
  <si>
    <t>del 01/11/2021 al 31/12/2021</t>
  </si>
  <si>
    <t>del 03/11/2021 al 15/12/2021</t>
  </si>
  <si>
    <t>del 03/02/2021 al 30/11/2021</t>
  </si>
  <si>
    <t>del 12/01/2021 al 30/11/2021</t>
  </si>
  <si>
    <t>del 20/01/2021 al 30/11/2021</t>
  </si>
  <si>
    <t>del 01/09/2021 al 31/12/2021</t>
  </si>
  <si>
    <t>del 01/10/2021 al 31/12/2021</t>
  </si>
  <si>
    <t>del 20/01/2021 al 30/07/2021</t>
  </si>
  <si>
    <t>Elaborar y publicar piezas comunicacionales con los resultados obtenidos en el proceso de Atención a la Ciudadanía</t>
  </si>
  <si>
    <t>Dirección de Gestión Corporativa - Atención a la ciudadanía.</t>
  </si>
  <si>
    <t>Realizar mesas de trabajo internas con el propósito de hacer seguimiento a la implementación de la Circular 011 de 2020 expedida por la Veeduría Distrital.</t>
  </si>
  <si>
    <t xml:space="preserve">Disponer de un nuevo punto de atención a la ciudadanía en la red CADE.                                                             </t>
  </si>
  <si>
    <t>Establecer un nuevo canal de atención electrónico dirigido a la ciudadanía en la Secretaría Jurídica Distrital.</t>
  </si>
  <si>
    <t>Elaborar y publicar información dirigida a los grupos de interés de la Secretaría Jurídica Distrital, de acuerdo con los resultados obtenidos en el informe de caracterización de población vulnerable.</t>
  </si>
  <si>
    <t xml:space="preserve">Elaborar una presentación sobre los servicios que presta la Secretaría Jurídica Distrital para incluirla en el nodo de formación y capacitación en la Red de quejas de la Veeduría Distrital. </t>
  </si>
  <si>
    <t>Actualizar la página web de la Secretaría Jurídica Distrital para hacerla accesible a la población en condición de discapacidad (auditiva).</t>
  </si>
  <si>
    <t>Realizar la difusión del Manual de Servicio a la Ciudadanía para conocimiento de los servidores públicos y contratistas de la SJD.</t>
  </si>
  <si>
    <t>1 </t>
  </si>
  <si>
    <t>Incluir en el Plan Institucional de Capacitación - PIC eventos que estén orientados al fortalecimiento de competencias en los servidores públicos en cuanto a los asuntos correspondientes a la anticorrupción, transparencia y servicio a la ciudadanía.</t>
  </si>
  <si>
    <t>Actualizar el procedimiento 2311000-PR-014 "Gestión y seguimiento a los requerimientos presentados por la ciudadanía".</t>
  </si>
  <si>
    <t xml:space="preserve">Realizar la socialización de la Directiva 005 de 2019 de la Secretaría Jurídica Distrital. </t>
  </si>
  <si>
    <t xml:space="preserve">Dirección Distrital de Política Jurídica. </t>
  </si>
  <si>
    <t>Elaborar el informe de resultados de la encuesta de satisfacción aplicada en diciembre de 2020.</t>
  </si>
  <si>
    <t>Dirección Distrital de Inspección Vigilancia y Control.</t>
  </si>
  <si>
    <t xml:space="preserve">Aplicar una encuesta para medir la percepción (Satisfacción) del Servicio en los canales de atención presencial y virtual.   </t>
  </si>
  <si>
    <t xml:space="preserve">Realizar la difusión de los bienes o servicios que ofrece la Secretaría Jurídica Distrital </t>
  </si>
  <si>
    <t xml:space="preserve">Oficina Asesora de Planeación  </t>
  </si>
  <si>
    <t>Realizar la difusión de los trámites y servicios que ofrece la Secretaría Jurídica   Distrital, para promover el acceso de la ciudadanía a los mismos.</t>
  </si>
  <si>
    <t xml:space="preserve">Actualizar la Carta del trato digno de la Entidad y publicarla en la página web. </t>
  </si>
  <si>
    <t>Realizar la socialización de los resultados obtenidos en la revisión del informe presentado por la Secretaría General en cuanto a la calidad, calidez y oportunidad de las respuestas.</t>
  </si>
  <si>
    <t>COMPONENTE 4:  MECANISMOS PARA MEJORAR  LA  ATENCIÓN AL CIUDADANO</t>
  </si>
  <si>
    <t>TOTAL CALIFICACIÓN DEL COMPONENTE 3:  RENDICIÓN DE CUENTAS</t>
  </si>
  <si>
    <t>Dirección de Gestión Corporativa - Atención a la ciudadanía.
Dirección Distrital de Inspección Vigilancia y Control.</t>
  </si>
  <si>
    <t>del 05/04/2021 al 30/08/2021</t>
  </si>
  <si>
    <t>del 05/04/2021 al 30/11/2021</t>
  </si>
  <si>
    <t>del 01/03/2021 al 30/10/2021</t>
  </si>
  <si>
    <t>del 01/07/2021 al 30/11/2021</t>
  </si>
  <si>
    <t>del 01/02/2021 al 30/07/2021</t>
  </si>
  <si>
    <t>del 01/05/2021 al 30/11/2021</t>
  </si>
  <si>
    <t>del 01/02/2021 al 30/11/2021</t>
  </si>
  <si>
    <t>del 04/01/2021 al 05/02/2021</t>
  </si>
  <si>
    <t>del 01/03/2021 al 29/10/2021</t>
  </si>
  <si>
    <t>del 05/05/2021 al 30/11/2021</t>
  </si>
  <si>
    <t>del 30/03/2021 al 30/11/2021</t>
  </si>
  <si>
    <t>del 30/4/2021 al 30/11/2021</t>
  </si>
  <si>
    <t>TOTAL CALIFICACIÓN DEL COMPONENTE 4:  MECANISMOS PARA MEJORAR  LA  ATENCIÓN AL CIUDADANO</t>
  </si>
  <si>
    <t>COMPONENTE  5: MECANISMOS PARA LA TRANSPARENCIA Y ACCESO A LA INFORMACIÓN PUBLICA.</t>
  </si>
  <si>
    <t xml:space="preserve">Promocionar el PAAC-2021 ante los servidores, usuarios y ciudadanía en general. </t>
  </si>
  <si>
    <t>Difundir el portafolio de productos y servicios de la entidad por diferentes mecanismos.</t>
  </si>
  <si>
    <t>Realizar seguimiento a la calidad de la respuesta de los PQRS.</t>
  </si>
  <si>
    <t xml:space="preserve">Aplicar una encuesta para medir la percepción (Satisfacción) del servicio en los canales de atención presencial y virtual.   </t>
  </si>
  <si>
    <t>Desarrollar encuesta de satisfacción a los usuarios de la entidad respecto a la información contenida en la página web de la entidad.</t>
  </si>
  <si>
    <t>Revisar y actualizar la política de seguridad de la información del sitio web y protección de datos personales de la Entidad.</t>
  </si>
  <si>
    <t>Oficina de Tecnologías de la Información y las Comunicaciones.</t>
  </si>
  <si>
    <t>Actualizar las bases de datos del Registro Nacional de Base de Datos (RNBD) ante la Superintendencia de Industria y Comercio.</t>
  </si>
  <si>
    <t>Divulgar a los usuarios las finalidades de recolección de datos personales que se realizan a través de la página web de la Entidad.</t>
  </si>
  <si>
    <t xml:space="preserve">Solicitar autorización previa a los usuarios de la Entidad para recolectar datos personales a través de la página web. </t>
  </si>
  <si>
    <t>Actualizar y presentar las tablas de retención documental ante el Archivo de Bogotá para su aprobación.</t>
  </si>
  <si>
    <t>Dirección de Gestión Corporativa - Gestión Documental.</t>
  </si>
  <si>
    <t>Actualizar el registro de Activos de Información de la Entidad.</t>
  </si>
  <si>
    <t>Actualizar el Índice de Información Clasificada y Reservada de la Entidad.</t>
  </si>
  <si>
    <t>Desarrollar acciones de participación para la adopción y actualización del Esquema de Publicación de la entidad.</t>
  </si>
  <si>
    <t>Elaborar y publicar una pieza comunicacional sobre la actualización del Programa de Gestión Documental de la Secretaría Jurídica Distrital.</t>
  </si>
  <si>
    <t>Identificar las comunidades étnicas que acuden a la Secretaría Jurídica Distrital para realizar el trámite de sus solicitudes.</t>
  </si>
  <si>
    <t>Revisar y aplicar las directrices emitidas a través de la Resolución 1519-2020 del MinTIC.</t>
  </si>
  <si>
    <t>Oficina de Tecnologías de la Información y las Comunicaciones</t>
  </si>
  <si>
    <t>Revisar y aplicar los estándares de publicación y divulgación de información definidos en la Resolución 1519-2020 del MinTIC.</t>
  </si>
  <si>
    <t xml:space="preserve">Oficina Asesora de Planeación </t>
  </si>
  <si>
    <t>Realizar divulgación del contenido de la Ley de Transparencia y Acceso a la Información Pública a servidores y usuarios de la entidad.</t>
  </si>
  <si>
    <t>Solicitar a la Procuraduría General de la Nación capacitación sobre Transparencia y Acceso a la Información Pública.</t>
  </si>
  <si>
    <t>Emitir lineamientos o directrices antifraude y antipiratería para aplicación en la Entidad.</t>
  </si>
  <si>
    <t>Dirección Distrital de Política Jurídica.</t>
  </si>
  <si>
    <t>Elaborar una Política antisoborno para la Entidad.</t>
  </si>
  <si>
    <t>Efectuar evaluación de los contenidos publicados en la página web versus los requisitos establecidos en la ley de transparencia y Resolución MinTIC 1519-2020.</t>
  </si>
  <si>
    <t>del 02/03/2021 al 30/11/2021</t>
  </si>
  <si>
    <t>del 01/06/2021 al 30/11/2021</t>
  </si>
  <si>
    <t>del 02/05/2021 al 30/11/2021</t>
  </si>
  <si>
    <t>del 25/02/2021 al 24/12/2021</t>
  </si>
  <si>
    <t>del 01/01/2021 al 30/11/2021</t>
  </si>
  <si>
    <t>del 01/03/2021 al 30/09/2021</t>
  </si>
  <si>
    <t>del 01/01/2021 al 29/10/2021</t>
  </si>
  <si>
    <t>del 02/02/2021 al 30/11/2021</t>
  </si>
  <si>
    <t>del 04/01/2021 al 30/06/2021</t>
  </si>
  <si>
    <t>del 04/01/2021 al 31/03/2021</t>
  </si>
  <si>
    <t xml:space="preserve">Realizar convocatoria para la vinculación de nuevos gestores de integridad, que permitan ampliar la cultura de integridad al interior de la SJD.  </t>
  </si>
  <si>
    <t>Dirección Gestión Corporativa- Atención a la Ciudadanía.</t>
  </si>
  <si>
    <t>Elaborar e implementar un Plan de Trabajo con los nuevos gestores de Integridad con el propósito de socializar las estrategias de difusión de los valores de integridad.</t>
  </si>
  <si>
    <t>Promover la participación de los gestores de integridad en el curso programado para tal fin por la Secretaría General de la Alcaldía Mayor de Bogotá.</t>
  </si>
  <si>
    <t>Dirección Gestión Corporativa.</t>
  </si>
  <si>
    <t>Realizar seguimiento a la participación de los Gestores de Integridad en el curso programado por la Secretaría General de la Alcaldía Mayor de Bogotá D.C.</t>
  </si>
  <si>
    <t>Modificar la Resolución 115 de 2019 para la apropiación del Código de Integridad en la Entidad.</t>
  </si>
  <si>
    <t>Elaborar y aplicar un instrumento de encuesta en el cual se identifique el nivel de apropiación del Código de Integridad en la Entidad.</t>
  </si>
  <si>
    <t>Realizar campañas comunicacionales para fomentar la cultura de Integridad en los servidores públicos y contratistas de la Secretaría Jurídica Distrital.</t>
  </si>
  <si>
    <t> 2</t>
  </si>
  <si>
    <t>Incorporar los lineamientos de antisoborno, antifraude y antipiratería al código de integridad de la Entidad.</t>
  </si>
  <si>
    <t xml:space="preserve">Realizar un informe con resultados de la gestión adelantada durante la vigencia en temas de integridad . </t>
  </si>
  <si>
    <t>COMPONENTE 6:  INTEGRIDAD:</t>
  </si>
  <si>
    <t>del 01/02/2021 al 30/05/2021</t>
  </si>
  <si>
    <t>del 01/07/2021 al 30/10/2021</t>
  </si>
  <si>
    <t>del 30/06/2021 al 30/11/2021</t>
  </si>
  <si>
    <t>del 01/11/2021 al 30/11/2021</t>
  </si>
  <si>
    <t>TOTAL CUMPLIMIENTO PLAN DE ANTICORRUPCION Y ATENCION AL CIUDADANO 2021</t>
  </si>
  <si>
    <t>1. Información de calidad y en lenguaje comprensible</t>
  </si>
  <si>
    <t>2. Diálogo de doble vía con la ciudadanía y sus organizaciones</t>
  </si>
  <si>
    <t>3. Incentivos para motivar la cultura de la rendición y petición de cuentas</t>
  </si>
  <si>
    <t>4. Evaluación y retroalimentación a la gestión institucional.</t>
  </si>
  <si>
    <t>1. Estructura administrativa y Direccionamiento estratégico</t>
  </si>
  <si>
    <t>2. Fortalecimiento de los canales de atención</t>
  </si>
  <si>
    <t>3. Talento Humano</t>
  </si>
  <si>
    <t>4. Normativo y procedimental</t>
  </si>
  <si>
    <t>5. Relacionamiento con el ciudadano</t>
  </si>
  <si>
    <t>1. Lineamientos de Transparencia Activa</t>
  </si>
  <si>
    <t>2. Lineamientos de Transparencia Pasiva</t>
  </si>
  <si>
    <t>3. Seguimiento acceso a la información pública</t>
  </si>
  <si>
    <t>4. Divulgación política de seguridad de la información y de protección de datos personales</t>
  </si>
  <si>
    <t>5. Protección de datos</t>
  </si>
  <si>
    <t xml:space="preserve">6. Gestión documental para el acceso a la información pública </t>
  </si>
  <si>
    <t>7. Elaboración de los Instrumentos de Gestión de la Información</t>
  </si>
  <si>
    <t>8. Criterio Diferencial de Accesibilidad</t>
  </si>
  <si>
    <t xml:space="preserve">9. Conocimientos y criterios sobre transparencia y acceso a la información pública  </t>
  </si>
  <si>
    <t>10. Monitoreo del Acceso a la Información Pública</t>
  </si>
  <si>
    <t>1. Condiciones institucionales idóneas para la implementación y gestión del Código de Integridad</t>
  </si>
  <si>
    <t>2. Promoción de la gestión del Código de Integridad</t>
  </si>
  <si>
    <t xml:space="preserve">3. Alistamiento  </t>
  </si>
  <si>
    <t xml:space="preserve">4. Armonización </t>
  </si>
  <si>
    <t>5. Diagnóstico</t>
  </si>
  <si>
    <t xml:space="preserve">6. Implementación </t>
  </si>
  <si>
    <t xml:space="preserve">7. Seguimiento y evaluación </t>
  </si>
  <si>
    <t>PESO %</t>
  </si>
  <si>
    <t>EJEC PLANEAC</t>
  </si>
  <si>
    <t>EJEC OCI</t>
  </si>
  <si>
    <t xml:space="preserve">PROMEDIO </t>
  </si>
  <si>
    <t>CUMPLIMIENTO PAAC 2021</t>
  </si>
  <si>
    <t>Se realizó sensibilización sobre la Política de administración de riesgos a los gestores de calidad, en el mes de marzo de la presente vigencia.
Evidencias: Presentación grupo gestor marzo 2020
Pantallazos de reunión grupo gestor marzo 2020</t>
  </si>
  <si>
    <t>del 03/12/2020 al 28/01/2021</t>
  </si>
  <si>
    <t>Se efectuó la revisión y consolidación de los riesgos de corrupción en los procesos de la entidad y se generó la versión preliminar del Mapa de Riesgos de Corrupción 2021, 
Evidencia: Mapa de riesgos de corrupción 2021, versión preliminar</t>
  </si>
  <si>
    <t>del 18/12/2020 al 10/01/2021</t>
  </si>
  <si>
    <t xml:space="preserve">De acuerdo a la divulgación del PAAC y mapa de riesgos de corrupción y las observaciones recibidas se generarón las versiones definitivas de los citados documentos.
Evidencia: Mapa de riesgos de corrupción 2021, versión definitiva </t>
  </si>
  <si>
    <t>Responsables de los procesos:
Oficina Asesora de Planeación.</t>
  </si>
  <si>
    <t>Se realizó seguimiento a la elaboración del mapa de riesgos según actividades programadas por la OAP. Se verificó la elaboración .</t>
  </si>
  <si>
    <t>Se verificó la solicitud realizada por la  OAP ante las Direcciones y Oficinas de la SJD y mediante la pagina Web de la Secretaría Jurídica a la ciudadanía en general con el fin de dar a conocer el proyecto de mapa de riesgos de corrupción 2021 y recibir aportes para   la elaboración definitiva.   Igualmente, la posterior divulgación y publicación en la página Web de la SJD.</t>
  </si>
  <si>
    <t>Se realizó un seguimiento del Mapa de Riesgo de Corrupción de la Secretaria Jurídica  vigencia 2020, el 12 de enero del 2021.</t>
  </si>
  <si>
    <t>Este subcomponente avanzó en el primer cuatrimestre al 33%  de las actividades planeadas para la vigencia 2021.</t>
  </si>
  <si>
    <t>Este subcomponente avanzó en el primer cuatrimestre al 100%  de las actividades planeadas para la vigencia 2021.</t>
  </si>
  <si>
    <t>Este subcomponente avanzó en el primer cuatrimestre al 44%  de las actividades planeadas para la vigencia 2021.</t>
  </si>
  <si>
    <t>Este subcomponente avanzó en el primer cuatrimestre al 58%  de las actividades planeadas para la vigencia 2021.</t>
  </si>
  <si>
    <t>Se definió con la Dirección Distrital de Inspección, Vigilancia y Control y la Dirección de Gestión Corporativa las acciones de racionalización propuestas para la vigencia 2021, la cual contempla la racionalización de los 8 trámites a cargo de la SJD. El tipo de acción de racionalización es administrativa, la cual se encuentra registrada en el Sistema Único de identificación de trámites - SUIT.</t>
  </si>
  <si>
    <t>Este componente avanzó en el primer cuatrimestre al 67%  de las actividades planeadas para la vigencia 2021.</t>
  </si>
  <si>
    <t>1.1. Trámites de la Entidad</t>
  </si>
  <si>
    <t xml:space="preserve">1.2. Trámites Priorizados </t>
  </si>
  <si>
    <t xml:space="preserve">1.3. Trámites Priorizados e identificados. </t>
  </si>
  <si>
    <r>
      <rPr>
        <sz val="9"/>
        <color theme="1"/>
        <rFont val="Arial"/>
        <family val="2"/>
      </rPr>
      <t xml:space="preserve">Se formuló la estrategia de Rendición de Cuentas para la vigencia 2021, la cual está incluida dentro del Plan Anticorrupción y de Atención a la Ciudadanía - Componente 3. Dicha estrategia fue publicada en la página web de la entidad. 
Entre los espacios de interacción ciudadana previstos se encuentran:
1. Generación y divulgación de información permanente 
2. Audiencia Pública de Rendición de Cuentas de la entidad
3. Participación en la Rendición de Cuentas de la Administración Distrital 
4. Audiencia Pública al interior de la entidad
5. Diálogos Focalizados
</t>
    </r>
    <r>
      <rPr>
        <b/>
        <sz val="9"/>
        <color theme="1"/>
        <rFont val="Arial"/>
        <family val="2"/>
      </rPr>
      <t>Evidencia.</t>
    </r>
    <r>
      <rPr>
        <sz val="9"/>
        <color theme="1"/>
        <rFont val="Arial"/>
        <family val="2"/>
      </rPr>
      <t xml:space="preserve"> Se puede verificar en el siguiente enlace: </t>
    </r>
    <r>
      <rPr>
        <u/>
        <sz val="9"/>
        <color rgb="FF1155CC"/>
        <rFont val="Arial"/>
        <family val="2"/>
      </rPr>
      <t>https://secretariajuridica.gov.co/transparencia/planeacion/politicas-lineamientos-y-manuales/plan-anticorrupci%C3%B3n-y-atenci%C3%B3n-al-10</t>
    </r>
  </si>
  <si>
    <t>Se formuló y divulgó el Plan de Gasto Público de la Secretaría Jurídica Distrital para la vigencia 2021. Puede ser consultado en el siguiente enlace: 
https://www.secretariajuridica.gov.co/transparencia/planeacion/plan-gasto-publico
Evidencia: Carpeta Plan de Gasto Público 2021</t>
  </si>
  <si>
    <r>
      <rPr>
        <sz val="9"/>
        <color theme="1"/>
        <rFont val="Arial"/>
        <family val="2"/>
      </rPr>
      <t xml:space="preserve">Se han elaborado y publicado en la página web de la SJD los informes de PQRS correspondientes a los meses de enero, febrero y marzo de 2021. 
Se evidencian en el siguiente enlace: </t>
    </r>
    <r>
      <rPr>
        <u/>
        <sz val="9"/>
        <color rgb="FF1155CC"/>
        <rFont val="Arial"/>
        <family val="2"/>
      </rPr>
      <t>https://www.secretariajuridica.gov.co/transparencia/instrumentos-gestion-informacion-publica/Informe-pqr-denuncias-solicitudes</t>
    </r>
  </si>
  <si>
    <t>Teniendo en cuenta que la Audiencia Pública de la Administración Distrital se realizó en marzo de 2021, la Secretaría Jurídica Distrital aportó información relacionada con los avances del Plan Distrital de Desarrollo 2020-2024, correspondientes al sector Gestión Jurídica.
Evidencia: Archivos remitidos a la Secretaría Distrital de Planeación.</t>
  </si>
  <si>
    <t xml:space="preserve">Realizar mesas de seguimiento a la información judicial y extrajudicial registrada en el Sistema de Información de Procesos Judiciales - SIPROJ. </t>
  </si>
  <si>
    <t>Este subcomponente avanzó en el primer cuatrimestre al 63%  de las actividades planeadas para la vigencia 2021.</t>
  </si>
  <si>
    <t>EJEC plan</t>
  </si>
  <si>
    <t>Se solicitó el diseño de una (1) pieza comunicacional a la OAP con el fin de publicarla en el mes de mayo de 2021.
Evidencia: solicitud diseño de pieza comunicacional</t>
  </si>
  <si>
    <r>
      <t>Se llevó a cabo la primera mesa de trabajo con el proceso de TICS y Comunicaciones, con el fin de socializar la Circular 011 de 2020 lineamientos para el tratamiento de las peticiones allegadas por redes sociales, discutir sobre las posibles formas de abordaje y la metodología mediante la cual se pueden gestionar las peticiones si a ello hay lugar.
Evidencia: Presentación Circular 011-2020</t>
    </r>
    <r>
      <rPr>
        <sz val="9"/>
        <color rgb="FFFF0000"/>
        <rFont val="Arial "/>
      </rPr>
      <t xml:space="preserve">
</t>
    </r>
  </si>
  <si>
    <t xml:space="preserve">Con radicado 2-2021-4862 del 25 de marzo de 2021 se remitió a la Secretaría General los documentos requeridos para la modificación del convenio 615-2018 con el cual se permitirá contar con un punto de atención el SuperCADE Manitas.
Así mismo con radicado 2-2021-6230 del 8 de abril de 2021 se remitió a la Secretaría General, el Acuerdo de Niveles de Servicio debidamente diligenciados y firmados para la operación del nuevo punto de atención de la Secretaria Jurídica Distrital en el SuperCADE Manitas.
Evidencias: Oficios de entrega de documentos y Acuerdo de niveles </t>
  </si>
  <si>
    <t>Se realizó una presentación en la capacitación de inducción y reinducción convocada por la Red de quejas y reclamos de la Veeduría Distrital para el 30 de abril de 2021.
Evidencias: invitación y presentación Veeduría Distrital.</t>
  </si>
  <si>
    <r>
      <rPr>
        <sz val="9"/>
        <color rgb="FF000000"/>
        <rFont val="Arial, sans-serif"/>
      </rPr>
      <t xml:space="preserve">Se publicó en la Intranet de la SJD una pieza comunicacional invitando a los funcionarios y colaboradores conocer a Manual de Servicio a la ciudadanía emitido por la Secretaría General.
Ver en el siguiente enlace: </t>
    </r>
    <r>
      <rPr>
        <u/>
        <sz val="9"/>
        <color rgb="FF1155CC"/>
        <rFont val="Arial, sans-serif"/>
      </rPr>
      <t>https://secretariajuridica.gov.co/intranet</t>
    </r>
  </si>
  <si>
    <r>
      <rPr>
        <sz val="9"/>
        <color rgb="FF000000"/>
        <rFont val="Arial, sans-serif"/>
      </rPr>
      <t>En numeral 9.3 del Plan Institucional de Capacitación- PIC 2021 se incluyeron temáticas relativas a anticorrupción, transparencia y servicio a la ciudadanía respectivamente.
Consultar Plan en el siguiente enlace:</t>
    </r>
    <r>
      <rPr>
        <sz val="9"/>
        <color rgb="FFFF0000"/>
        <rFont val="Arial, sans-serif"/>
      </rPr>
      <t xml:space="preserve"> </t>
    </r>
    <r>
      <rPr>
        <u/>
        <sz val="9"/>
        <color rgb="FF1155CC"/>
        <rFont val="Arial, sans-serif"/>
      </rPr>
      <t>https://secretariajuridica.gov.co/sites/default/files/planeacion/2311300-PL-016%20Plan%20Institucional%20de%20Capacitacio%CC%81n_copia_controlada.pdf</t>
    </r>
  </si>
  <si>
    <t>No se reporta avance de la actividad</t>
  </si>
  <si>
    <t>Se realizó la divulgación del Portafolio de bienes y servicios de la Secretaria Jurídica Distrital, en el enlace: 
https://www.secretariajuridica.gov.co/transparencia/tramites-servicios
Divulgación en los diferentes canales de comunicación habilitados por la SJD: 
Divulgación Sección noticias:    https://www.secretariajuridica.gov.co/noticias?page=1
Divulgación Boletín Interno de Comunicaciones. 
Evidencias: Carpeta difusión portafolio de bienes y servicios</t>
  </si>
  <si>
    <t>Con corte al 30 de abril de 2021, la Carta del Trato Digno se encuentra actualizada y publicada en la página web de la Secretaría Jurídica Distrital, a la fecha no se han generado cambios respecto a los canales de atención habilitados a la ciudadanía.
Consultar en el siguiente enlace: https://www.secretariajuridica.gov.co/sites/default/files/gestion-institucional/carta_trato_digno_v2.pdf</t>
  </si>
  <si>
    <t>Mediante radicado 3-2021-3117 se informó a las Dependencias de la SJD, el informe consolidado de la medición obtenida en el 1er trimestre respecto de la calidad, calidez y oportunidad de las respuestas elaborado por la Secretaría General.
Evidencia: revisión calidad de las respuestas</t>
  </si>
  <si>
    <t>Se realizó promoción del PAAC - 2021 a través de mailing de divulgación en el Boletín Interno y en la página web de la Entidad.
Evidencias: Divulgación promoción del PAAC en Boletín Interno y en Página web</t>
  </si>
  <si>
    <t>Dirección de Gestión Corporativa - Atención a la ciudadanía
Dirección Distrital de Inspección Vigilancia y Control.</t>
  </si>
  <si>
    <t>del 03/05/2021 al 30/09/2021</t>
  </si>
  <si>
    <t xml:space="preserve">Se tiene la versión preliminar de la política junto con el manual de adopción de la misma, está en trámite de actualización y revisión por parte del área jurídica de la entidad.
</t>
  </si>
  <si>
    <t xml:space="preserve">
Se remite el certificado de la Superintendencia de Industria y Comercio del registro de las bases de datos de la Secretaría para el año 2021</t>
  </si>
  <si>
    <t>Se creó una pieza gráfica de relevancia a través de un banner en la página web indicando a la ciudadanía en dónde se puede consultar las finalidades por las cuales se solicitan datos personales y adicionalmente en el footer está incluido. 
Evidencia: Divulgación finalidad datos personales</t>
  </si>
  <si>
    <t>Se han llevado a cabo mesas de trabajo con diferentes dependencias a fin de abordar temas asociados a la clasificación, identificando flujos documentales, incluyendo argumentos normativos y definiendo lineamientos de organización de archivos y conformación de expedientes, por lo que se cuenta con 11 Tablas de Retención Documental - TRD actualizadas y se dio inicio al ajuste y elaboración de los documentos que sustentan la actualización de modo que se cuenta con los cuadros de clasificación documental de 2 dependencias, cuadros de caracterización de 5 dependencias y fichas de valoración para 1 dependencia.
Evidencias: carpetas mesa de trabajo y actualización TRD</t>
  </si>
  <si>
    <t>Se actualizaron los documentos correspondientes a la guía de activos de información y formatos de registro de activos de información e índice de información clasificada y reservada. Se encuentran en proceso de formalización en SMART. El levantamiento de los activos de información y su correspondiente clasificación se realizará en el segundo semestre de 2021.</t>
  </si>
  <si>
    <t xml:space="preserve">No se reportan avances de la ejecución de la actividad. </t>
  </si>
  <si>
    <t>Se elaboró pieza comunicacional sobre la actualización del Programa de Gestión Documental, la cual se divulgó por medio del correo electrónico institucional a todos los servidores de la Secretaría el 2 de febrero de 2021.</t>
  </si>
  <si>
    <t>del 01/02/2021 al 30/4/2021</t>
  </si>
  <si>
    <t xml:space="preserve">Se cuenta con la información que remitió cada dependencia en la matriz de riesgo de fraude y piratería diseñada para tal fin, identificando los puntos críticos y señales de alerta de hechos de fraude y piratería, igualmente, cada director calificó el nivel de riesgo de ocurrencia de dichos hechos. Se esta adelantando el proyecto de la política. </t>
  </si>
  <si>
    <t>Se expidió la resolución 057 de 2021 a través de la cual se adopta la política antisoborno para la Secretaría Jurídica Distrital</t>
  </si>
  <si>
    <t>Elaborar una Política para la declaración y tramite de los conflictos de intereses para la entidad.</t>
  </si>
  <si>
    <t>Este subcomponente avanzó en el primer cuatrimestre al 19%  de las actividades planeadas para la vigencia 2021.</t>
  </si>
  <si>
    <t>Este subcomponente avanzó en el primer cuatrimestre al 18%  de las actividades planeadas para la vigencia 2021.</t>
  </si>
  <si>
    <t>Este subcomponente avanzó en el primer cuatrimestre al 0%  de las actividades planeadas para la vigencia 2021.</t>
  </si>
  <si>
    <t>Este subcomponente avanzó en el primer cuatrimestre al 80%  de las actividades planeadas para la vigencia 2021.</t>
  </si>
  <si>
    <t>Este subcomponente avanzó en el primer cuatrimestre al 93%  de las actividades planeadas para la vigencia 2021.</t>
  </si>
  <si>
    <t>Este subcomponente avanzó en el primer cuatrimestre al 25%  de las actividades planeadas para la vigencia 2021.</t>
  </si>
  <si>
    <t>Este subcomponente avanzó en el primer cuatrimestre al 38%  de las actividades planeadas para la vigencia 2021.</t>
  </si>
  <si>
    <t>Este subcomponente avanzó en el primer cuatrimestre al 17%  de las actividades planeadas para la vigencia 2021.</t>
  </si>
  <si>
    <t>Este subcomponente avanzó en el primer cuatrimestre al 68%  de las actividades planeadas para la vigencia 2021.</t>
  </si>
  <si>
    <t>Este subcomponente avanzó en el primer cuatrimestre al 20%  de las actividades planeadas para la vigencia 2021.</t>
  </si>
  <si>
    <t>Este subcomponente avanzó en el primer cuatrimestre al 36%  de las actividades planeadas para la vigencia 2021.</t>
  </si>
  <si>
    <t>Este subcomponente avanzó en el primer cuatrimestre al 5%  de las actividades planeadas para la vigencia 2021.</t>
  </si>
  <si>
    <t>Este subcomponente avanzó en el primer cuatrimestre al 43%  de las actividades planeadas para la vigencia 2021.</t>
  </si>
  <si>
    <t>Este subcomponente avanzó en el primer cuatrimestre al 48%  de las actividades planeadas para la vigencia 2021.</t>
  </si>
  <si>
    <t>TOTAL CALIFICACION COMPONENTE  5: MECANISMOS PARA LA TRANSPARENCIA Y ACCESO A LA INFORMACIÓN PUBLICA.</t>
  </si>
  <si>
    <t>TOTA CALIFICACION COMPONENTE 6:  INTEGRIDAD:</t>
  </si>
  <si>
    <r>
      <rPr>
        <sz val="9"/>
        <color rgb="FF000000"/>
        <rFont val="Arial, sans-serif"/>
      </rPr>
      <t>Se realizó una convocatoria interna mediante radicados 3-2020-7990 y 3-2021- 1288, la cual fue atendida por parte de las dependencias de la SJD mediante radicados Memorandos Internos 3-2020-8248, 3-2020-8388, 3-2020-8582, 3-2020-8620, 3-2020-8625, 3-2021-8696, 3-2021-1315, 3-2021-1359 y 3-2021-1732.
Evidencia: carpeta convocatoria gestores de integridad</t>
    </r>
  </si>
  <si>
    <t>Mediante reunión virtual se conminó a los gestores de integridad para adelantar el curso "Cultura de Integridad" a través de la plataforma Soy 10 Aprende, conforme al cronograma establecido por la Dirección Distrital de Desarrollo Institucional de la Secretaría General. 
Evidencias: evidencia de reunión y memorias de la presentación</t>
  </si>
  <si>
    <t>Se efectuaron cuatro (4) seguimientos mediante correo electrónico al equipo de Gestores de Integridad con el fin de promover la culminación del curso "Cultura de Integridad". Se obtuvo la certificación de seis (6) Gestores de Integridad 
Evidencia: carpeta certificaciones curso de integridad</t>
  </si>
  <si>
    <t>Esta actividad esta programada para ejecutar en el segundo cuatrimestre del año</t>
  </si>
  <si>
    <t>Se efectuó divulgación de pieza comunicacional sobre la importancia de la Administración de riesgos en la entidad.
Evidencia: Divulgación de pieza comunicacional en el Boletín Entérate lo que pasa en la Jurídica.</t>
  </si>
  <si>
    <t>En la identificación de los riegos de corrupción se efectuó el análisis del contexto interno y externo de cada proceso y con ello el contexto consolidado de la Entidad, así mismo, se realizó la identificación de riesgos de corrupción en cada uno de los procesos.
Evidencia: Contexto Estratégico SJD 2021</t>
  </si>
  <si>
    <r>
      <rPr>
        <sz val="9"/>
        <color theme="1"/>
        <rFont val="Calibri"/>
        <family val="2"/>
        <scheme val="minor"/>
      </rPr>
      <t>Se realizó la publicación y divulgación del PAAC versión preliminar, la cual incluye el mapa de riesgos de corrupción 2021 versión preliminar, para consulta de los usuarios, ciudadanía en general y partes interesadas.
Evidencias: Divulgación PAAC a Entidades distritales y divulgación en Boletín Interno
Link de divulgación página web:</t>
    </r>
    <r>
      <rPr>
        <sz val="9"/>
        <color rgb="FF000000"/>
        <rFont val="Arial"/>
        <family val="2"/>
      </rPr>
      <t xml:space="preserve"> </t>
    </r>
    <r>
      <rPr>
        <u/>
        <sz val="9"/>
        <color rgb="FF1155CC"/>
        <rFont val="Arial"/>
        <family val="2"/>
      </rPr>
      <t xml:space="preserve">https://www.secretariajuridica.gov.co/noticias/versi%C3%B3n-preliminar-del-plan-anticorrupci%C3%B3n-y-atenci%C3%B3n-la-ciudadan%C3%ADa
</t>
    </r>
    <r>
      <rPr>
        <sz val="9"/>
        <color theme="1"/>
        <rFont val="Calibri"/>
        <family val="2"/>
        <scheme val="minor"/>
      </rPr>
      <t>Link de divulgación intranet:</t>
    </r>
    <r>
      <rPr>
        <sz val="9"/>
        <color rgb="FF000000"/>
        <rFont val="Arial"/>
        <family val="2"/>
      </rPr>
      <t xml:space="preserve"> </t>
    </r>
    <r>
      <rPr>
        <u/>
        <sz val="9"/>
        <color rgb="FF1155CC"/>
        <rFont val="Arial"/>
        <family val="2"/>
      </rPr>
      <t>https://secretariajuridica.gov.co/intranet/noticias/versi%C3%B3n-preliminar-del-plan-anticorrupci%C3%B3n-y-atenci%C3%B3n-la-ciudadan%C3%ADa</t>
    </r>
  </si>
  <si>
    <r>
      <rPr>
        <sz val="9"/>
        <color theme="1"/>
        <rFont val="Calibri"/>
        <family val="2"/>
        <scheme val="minor"/>
      </rPr>
      <t>Se efectuó la publicación y divulgación del PAAC -2021, la cual incluye el mapa de riesgos de corrupción 2021 ambos documentos en versión final, para conocimiento y seguimiento de los usuarios, ciudadanía en general y partes interesadas.
Evidencias: Divulgación PAAC en Boletín Interno y en Boletín Jurídico  
Link de divulgación página web: https://www.secretariajuridica.gov.co/noticias/divulgaci%C3%B3n-del-plan-anticorrupci%C3%B3n-y-atenci%C3%B3n-la-ciudadan%C3%ADa-2021-y-del-mapa-riesgos
Link de divulgación intrane</t>
    </r>
    <r>
      <rPr>
        <sz val="9"/>
        <color rgb="FF000000"/>
        <rFont val="Arial"/>
        <family val="2"/>
      </rPr>
      <t xml:space="preserve">t: 
</t>
    </r>
    <r>
      <rPr>
        <u/>
        <sz val="9"/>
        <color rgb="FF1155CC"/>
        <rFont val="Arial"/>
        <family val="2"/>
      </rPr>
      <t>https://secretariajuridica.gov.co/intranet/noticias/divulgaci%C3%B3n-del-plan-anticorrupci%C3%B3n-y-atenci%C3%B3n-la-ciudadan%C3%ADa-2021-y-del-mapa</t>
    </r>
  </si>
  <si>
    <t>Mediante memorando 3-2021-3023 se solicito a todos los procesos efectuar el monitoreo de los riesgos de corrupción y de gestión a través del sistema Smart.
En este sentido, cada uno de los procesos realizó el monitoreo a los riesgos de corrupción y los reporto a la Oficina Asesora de Planeación a través del sistema Smart.
Evidencias: Memorando de solicitud de monitoreo riesgos
Reporte de monitoreo de riesgos de corrupción generado por el sistema Smart.</t>
  </si>
  <si>
    <t xml:space="preserve">Se realizó consolidación del monitoreo a los riesgos de corrupción, se revisó y efectuó retroalimentación en algunos casos y se solicitó hacer los ajustes pertinentes, una vez terminado todos los procesos se procedió a generar el reporte de monitoreo del mapa de riesgos de corrupción y se publicó en la página web de la entidad, en el siguiente link.
Publicación mapa de riesgos de corrupción: https://www.secretariajuridica.gov.co/transparencia/planeacion/politicas-lineamientos-y-manuales/primer-monitoreo-riesgo-corrupci%C3%B3n </t>
  </si>
  <si>
    <t xml:space="preserve">Esta actividad esta programada para ejecutar en el segundo y tercer cuatrimestre del año. </t>
  </si>
  <si>
    <t xml:space="preserve">Se realizó mesa de trabajo liderada por la Oficina Asesora de Planeación y con la participación de la Dirección de Inspección, vigilancia y Control lideres de los trámites en el Entidad y la Dirección de Gestión Corporativa – proceso atención al ciudadano en la cual se definieron los trámites a racionalizar y se definió la estrategia de racionalización para la vigencia en curso.
Evidencia: Matriz con la información de los trámites priorizados, la cual fue registrada en la estrategia de racionalización propuesta por la SJD para la vigencia 2021. Fuente: SUIT </t>
  </si>
  <si>
    <t>Se actualizó el Plan Estratégico institucional en donde se logró articular los imperativos estratégicos con las operaciones estratégicas y la inclusión del contexto estratégico a través de un análisis DOFA. Así mismo se realizaron ajustes de forma.
Evidencia: Plan Estratégico - versión 2</t>
  </si>
  <si>
    <r>
      <rPr>
        <sz val="9"/>
        <color theme="1"/>
        <rFont val="Arial "/>
      </rPr>
      <t xml:space="preserve">Durante la vigencia se consolidó y divulgo el Informe de Gestión y Resultados correspondiente a la vigencia 2020, en el boletín interno de la Entidad, en la página web enlace 
https://www.secretariajuridica.gov.co/transparencia/control/informes-gestion-evaluacion-auditoria
Adicionalmente se realizó divulgación de la gestión en la sección noticias de la pagina web de la Entidad en el enlace: </t>
    </r>
    <r>
      <rPr>
        <sz val="9"/>
        <color rgb="FF000000"/>
        <rFont val="Arial "/>
      </rPr>
      <t xml:space="preserve">  </t>
    </r>
    <r>
      <rPr>
        <u/>
        <sz val="9"/>
        <color rgb="FF1155CC"/>
        <rFont val="Arial "/>
      </rPr>
      <t>https://www.secretariajuridica.gov.co/noticias?page=1</t>
    </r>
    <r>
      <rPr>
        <sz val="9"/>
        <color theme="1"/>
        <rFont val="Arial "/>
      </rPr>
      <t xml:space="preserve">    
</t>
    </r>
    <r>
      <rPr>
        <sz val="11"/>
        <color theme="1"/>
        <rFont val="Calibri"/>
        <family val="2"/>
        <scheme val="minor"/>
      </rPr>
      <t xml:space="preserve">
</t>
    </r>
    <r>
      <rPr>
        <sz val="9"/>
        <color theme="1"/>
        <rFont val="Arial "/>
      </rPr>
      <t>Con respecto a lo reportado por la Oficina de Planeación, del informe de gestión del I trimestre 2021, no se incluye en el presente seguimiento teniendo en cuenta que su publicación se realiza en mayo y la fecha de corte del presente seguimiento es 30 de abril de 2021.</t>
    </r>
  </si>
  <si>
    <t>Se han  publicado en la página web de la SJD los informes de Ejecución presupuestal correspondientes a los meses de enero, febrero y marzo de 2021. 
Se evidencian en el siguiente enlace: https://www.secretariajuridica.gov.co/transparencia/presupuesto/ejecucion-presupuestal</t>
  </si>
  <si>
    <t xml:space="preserve">Esta actividad esta programada para ejecutar en el tercer cuatrimestre del año. </t>
  </si>
  <si>
    <t>Durante el periodo de reporte, se han adelantado cinco (5) mesas de trabajo con el propósito de hacer acompañamiento y seguimiento a la información registrada en el SIPROJ por las diferentes entidades.
Evidencias: Actas de mesa de trabajo con la Secretaría de Integración Social y Secretaría de Salud.</t>
  </si>
  <si>
    <t>Se adelantaron 03 de espacios de dialogo con las Oficinas de Control Interno Disciplinario de las siguientes entidades del nivel descentralizado ( adscritas):
DASC: 15 de febrero
IDEP: 15 de marzo
IDT: 15 de abril.
Los temas tratados en estos espacios fueron los siguientes:
1. Seguimiento de la implementación de algunas directivas en materia disciplinaria.
2. Aplicación y cumplimiento de la directiva 02 de 2019 el cual se informa por cada jefe de las OCID la preparación para la entrada en vigencia de la ley 1952 de 2019.
3.  Revisión de los números de expedientes reportados en el Sistema de Información Disciplinaria -SID-, y los que tienen físicos en las OCID
4. Entrada en vigencia del legalbog ya migración de los expedientes a esta nueva herramienta.
5.Capacitación del SID a los nuevos funcionarios.
6 Orientación y Capacitación en materia disciplinaria.
7. Expectativa de las OCID
8. Dificultades y necesidades de las OCID.</t>
  </si>
  <si>
    <t>Se adelantaron 12 mesas de trabajo en las cuales se discutieron proyectos de actos administrativos que requieren ser sancionados por la Alcaldesa Mayor de Bogotá y en las que se contó con la participación de otras entidades distritales y por supuesto de la SJD.
NOTA: El porcentaje reportado para el cuatrimestre es constante, debido a que las mesas de trabajo obedecen a la demanda de reuniones en las cuales se solicite la participación de la SJD - DDDAN
Evidencia: Carpeta C3_2.6 Mesas de trabajo</t>
  </si>
  <si>
    <t>Se implementó la herramienta LegalBog, como Plataforma Única de Publicación de actos administrativos de contenido regulatorio, sistema distrital de obligatorio cumplimiento para las entidades de la Administración. 
Es de precisar que esta herramienta, es el mecanismo de participación dispuesto para la comunidad, ya que a través de ella, la ciudadanía contribuye con sus comentarios, observaciones o propuestas alternativas al mejoramiento normativo de los actos de contenido regulatorio de iniciativa de la Administración Distrital.
Debe anotarse como aspectos relevantes al respecto, que para la implementación de este mecanismo la Administración Distrital expidió el Decreto 069 de 2021 y la Directiva 004 de 2021, las cuales fueron socializadas con las entidades distritales, a quienes también se les brindó un proceso de capacitación sobre la importancia y el funcionamiento de la Plataforma.
Finalmente, se realizó un evento de lanzamiento oficial de la Plataforma LegalBog,  el miércoles 28 de abril de 2021, que fue transmitido a través de las redes sociales de la Alcaldía Mayor y de la SJD.
Evidencia: Carpeta C3_3.3 Contiene Decreto 069 de 2021; Directiva 004 de 2021 y URL oficial del sitio web LegalBog</t>
  </si>
  <si>
    <t xml:space="preserve">Se solicitó a la oficina de TICS la publicación de una pieza comunicacional en la pagina web de la SJD, con el propósito de que la ciudadanía consulte los resultados obtenidos en el informe de caracterización de población vulnerable.
Evidencias: Informe de caracterización, pieza comunicacional, y solicitud de publicación.
</t>
  </si>
  <si>
    <t>En los subcomités de autocontrol de la Dirección Distrital de Política Jurídica se socializo la actividad y la meta del PAAC, de la Directiva 05 de 2019 relacionada con el tratamiento de datos personales, a lo cual se acordó realizar una socialización entre Julio y agosto de 2021. 
 Evidencia: Actas de los Subcomité de autocontrol de los meses de marzo y abril.</t>
  </si>
  <si>
    <t xml:space="preserve">Se elaboró el informe de análisis de la encuesta de percepción de  los servicios prestados a Entidades Sin Ánimo de Lucro – ESAL. </t>
  </si>
  <si>
    <t>Se solicitó a la oficina de TICS la publicación de una pieza comunicacional en la pagina web de la SJD, con el propósito de que la ciudadanía consulte los resultados obtenidos en el informe de caracterización de población vulnerable.
Evidencias: Informe de caracterización, pieza comunicacional, y solicitud de publicación.</t>
  </si>
  <si>
    <t>Se han efectuado cuatro (4) seguimientos a la calidad de la respuesta de los PQRS emitidas a través del Sistema de Bogotá te Escucha, mediante radicados 3-20211524, 3-2021-2378, y 3-2021-3117 y correo electrónico de fecha 6 de abril de 2021.
Evidencia: carpeta seguimiento calidad de las respuestas</t>
  </si>
  <si>
    <t>Se desarrolló formulario solicitando autorización previa a los usuarios de la página web institucional ubicado en el menú principal “Atención al ciudadano/Formulario-Tratamiento-Datos”.
Enlace: https://www.secretariajuridica.gov.co/content/formulario-tratamiento-datos
Evidencia: solicitud autorización de datos personales</t>
  </si>
  <si>
    <t>Se ha incluido en la pagina web de la SJD: 
A.        Un top bar o barra en la parte superior, que redirecciona al Portal Único del Estado Colombiano GOV.CO
B.        Se publicó en el pie de página o footer, los documentos aprobados que hacen referencia a las políticas de: Términos y condiciones, Política de privacidad y tratamiento de datos personales y Política de derechos de autor y/o autorización de uso sobre los contenidos.
Con relación al Anexo No. 1 Directrices de Accesibilidad web, la fecha de cumplimiento es a 31 de diciembre de 2021.</t>
  </si>
  <si>
    <t xml:space="preserve">Para dar cumplimiento a esta actividad, se han desarrollado las siguientes actividades 
-Se realizó revisión del anexo No. 2 Estándares de sede electrónica y web, identificando la estructura principal de primer, segundo y tercer nivel de contenidos, por lo tanto, mediante memorando No. 3-2021-2229 se solicito a la Oficina TIC la actualización de la página web con la nueva estructura.
-Se identificaron nuevos requisitos de contenidos, por lo que se solicitó a la Dirección de Gestión Corporativa efectuar las gestiones pertinentes para dar cumplimiento por ser el área competente en algunos temas.
De otro lado, de acuerdo a los nuevos lineamientos se actualizó el documento de estructura y organismos de control:
Ver link estructura: https://www.secretariajuridica.gov.co/transparencia/estructura-organica/organigrama
Ver link organismos de control: https://www.secretariajuridica.gov.co/transparencia/control/entes-control-vigilancia-mecanismos-supervision
</t>
  </si>
  <si>
    <t>Se remitió solicitud a la Procuraduría General de la Nación para desarrollar sensibilización sobre la ley de transparencia y del derecho de acceso a la información pública, quienes atendieron nuestra solicitud. Se invitó a todos los servidores y contratistas de la entidad para participar de la charla. La sensibilización se enfocó en la Resolución 1519-2020 que emite todos los lineamientos sobre diseño y contenidos de la sede electrónica o web de las entidades públicas.
Evidencias: Divulgación invitación a la sensibilización
-Pantallazos de la sensibilización desarrollada por la Procuraduría General de la Nación</t>
  </si>
  <si>
    <t>Se contó con la concertación y revisión de las Direcciones Distritales de Disciplinarios, Doctrina y Corporativa como parte del procedimiento. Se esta a la espera que el subsecretario coloque su visto bueno para la posterior firma del secretario jurídico.</t>
  </si>
  <si>
    <t>Se realizó evaluación de la página web de acuerdo a la estructura actual que esta tiene (Resolución 3564-2015), por lo que fue necesario solicitar la actualización de algunos contenidos, razón por la cual se solicito a la Dirección de Gestión Corporativa, Oficina de TIC y aras misionales la actualización de información.
Evidencias: Matriz de seguimiento
-Memorandos de solicitud de actualización de información a las dependencias</t>
  </si>
  <si>
    <t>Se realizó actualización del equipo de Gestores de Integridad, se socializó a los gestores de integridad, la misión de liderar la sensibilización de la cultura de integridad al interior de las dependencias de la SJD mediante reunión virtual llevada a cabo el 5 de marzo de 2021.
Evidencia: plan de trabajo</t>
  </si>
  <si>
    <t>INFORME: PRIMER CUATRIMESTRE 2021                                                                                                        FECHA: 30/04/2021</t>
  </si>
  <si>
    <t>FECHA: 12/05/2021</t>
  </si>
  <si>
    <t>INFORME: SEGUNDO CUATRIMESTRE 2021                                                                                                        FECHA: 31/08/2021</t>
  </si>
  <si>
    <t>FECHA: 07/09/2021</t>
  </si>
  <si>
    <t>del 1/10/2021 al 30/11/2021</t>
  </si>
  <si>
    <t>SEGUIMIENTO AL PLAN ANTICORRUPCION Y DE ATENCION AL CIUDADANO V4</t>
  </si>
  <si>
    <t>Esta actividad esta programada para ejecutar en el tercer cuatrimestre del año</t>
  </si>
  <si>
    <t>A AGOSTO 31 DE 2021</t>
  </si>
  <si>
    <t>del 01/03/2021 al 15/12/2021</t>
  </si>
  <si>
    <t xml:space="preserve">Registro e inscripción de comités de  desarrollo y control social de los servicios públicos domiciliarios. 
Con el fin de brindar a la ciudadanía información, servicios oportunos y de calidad, la Secretaria Jurídica Distrital se dispone a gestionar un punto de atención a la ciudadanía en el Super Cade Manitas ubicado en la Localidad de Ciudad Bolívar, donde los ciudadanos podrán acceder a los servicios prestados por la Secretaria Jurídica Distrital de manera presencial, oportuna y en un espacio acondicionado para su atención.
</t>
  </si>
  <si>
    <t xml:space="preserve">Dirección de Gestión Corporativa / Dirección Distrital de Inspección, Vigilancia y Control
</t>
  </si>
  <si>
    <t>Acreditación de las asociaciones sin ánimo de lucro y/o sociedades protectoras  de animales
Con el fin de brindar a la ciudadanía información, servicios oportunos y de calidad, la Secretaria Jurídica Distrital se dispone a gestionar un punto de atención a la ciudadanía en el Super Cade Manitas ubicado en la Localidad de Ciudad Bolívar, donde los ciudadanos podrán acceder a los servicios prestados por la Secretaria Jurídica Distrital de manera presencial, oportuna y en un espacio acondicionado para su atención.</t>
  </si>
  <si>
    <t>Reconocimiento registro(s) de ligas y asociaciones de consumidores
Con el fin de brindar a la ciudadanía información, servicios oportunos y de calidad, la Secretaria Jurídica Distrital se dispone a gestionar un punto de atención a la ciudadanía en el Super Cade Manitas ubicado en la Localidad de Ciudad Bolívar, donde los ciudadanos podrán acceder a los servicios prestados por la Secretaria Jurídica Distrital de manera presencial, oportuna y en un espacio acondicionado para su atención.</t>
  </si>
  <si>
    <t xml:space="preserve">Estudio y legalización a las solicitudes de posesión de cabildos indígenas.
Con el fin de brindar a la ciudadanía información, servicios oportunos y de calidad, la Secretaria Jurídica Distrital se dispone a gestionar un punto de atención a la ciudadanía en el Super Cade Manitas ubicado en la Localidad de Ciudad Bolívar, donde los ciudadanos podrán acceder a los servicios prestados por la Secretaria Jurídica Distrital de manera presencial, oportuna y en un espacio acondicionado para su atención.
</t>
  </si>
  <si>
    <t>Certificación de Inspección, vigilancia y Control de Entidades sin ánimo de lucro
Con el fin de brindar a la ciudadanía información, servicios oportunos y de calidad, la Secretaria Jurídica Distrital se dispone a gestionar un punto de atención a la ciudadanía en el Super Cade Manitas ubicado en la Localidad de Ciudad Bolívar, donde los ciudadanos podrán acceder a los servicios prestados por la Secretaria Jurídica Distrital de manera presencial, oportuna y en un espacio acondicionado para su atención.</t>
  </si>
  <si>
    <t>Certificado de Existencia y Representación Legal de las Ligas y Asociaciones de Consumidores, así como de los Comités de Desarrollo y Control Social de los Servicios Públicos Domiciliarios.
Con el fin de brindar a la ciudadanía información, servicios oportunos y de calidad, la Secretaria Jurídica Distrital se dispone a gestionar un punto de atención a la ciudadanía en el Super Cade Manitas ubicado en la Localidad de Ciudad Bolívar, donde los ciudadanos podrán acceder a los servicios prestados por la Secretaria Jurídica Distrital de manera presencial, oportuna y en un espacio acondicionado para su atención.</t>
  </si>
  <si>
    <t>Certificado Especial
Con el fin de brindar a la ciudadanía información, servicios oportunos y de calidad, la Secretaria Jurídica Distrital se dispone a gestionar un punto de atención a la ciudadanía en el Super Cade Manitas ubicado en la Localidad de Ciudad Bolívar, donde los ciudadanos podrán acceder a los servicios prestados por la Secretaria Jurídica Distrital de manera presencial, oportuna y en un espacio acondicionado para su atención.</t>
  </si>
  <si>
    <t>Certificado Histórico
Con el fin de brindar a la ciudadanía información, servicios oportunos y de calidad, la Secretaria Jurídica Distrital se dispone a gestionar un punto de atención a la ciudadanía en el Super Cade Manitas ubicado en la Localidad de Ciudad Bolívar, donde los ciudadanos podrán acceder a los servicios prestados por la Secretaria Jurídica Distrital de manera presencial, oportuna y en un espacio acondicionado para su atención.</t>
  </si>
  <si>
    <t>del 1/2/2021 al 30/11/2021</t>
  </si>
  <si>
    <t>Establecer espacios de diálogo con los usuarios de la Dirección Distrital de Asuntos Disciplinarios, con el fin de hacer seguimiento al cumplimiento de las directivas en materia disciplinaria.</t>
  </si>
  <si>
    <t>Formalizar un (1) mecanismo de participación ciudadana para el diseño de proyectos normativos.</t>
  </si>
  <si>
    <t xml:space="preserve">
Convocar a los funcionarios y contratistas de la Entidad para participar en las actividades programadas por el proceso de Gestión de Talento Humano sobre integridad.</t>
  </si>
  <si>
    <t>del 02/08/2021 al 30/11/2021</t>
  </si>
  <si>
    <t>Convocar a los funcionarios y contratistas de la Entidad para participar en los diferentes retos de la estrategia de "Senda de Integridad" del Distrito Capital.</t>
  </si>
  <si>
    <t>Difundir los valores de integridad en la Entidad.</t>
  </si>
  <si>
    <t>del 03/05/2021 al 30/11/2021</t>
  </si>
  <si>
    <t>Este subcomponente avanzó en el segundo cuatrimestre al 55%  de las actividades planeadas para la vigencia 2021.</t>
  </si>
  <si>
    <t>Se realizó un seguimiento del Mapa de Riesgo de Corrupción de la Secretaria Jurídica  vigencia 2021, el 7 de mayo del 2021.
Enlace: https://www.secretariajuridica.gov.co/transparencia/control/reportes-control-interno/seguimiento-mapa-riesgos-corrupci%C3%B3n-0</t>
  </si>
  <si>
    <t xml:space="preserve">Se realizo reunión con la Oficina Asesora de Planeación, el día 25 de junio de 2021 con el fin de realizar retroalimentación de las observaciones realizadas por la Dirección de Desarrollo Institucional de la Secretaría General. 
Enlace: 
https://drive.google.com/file/d/1PHqRPyWqDH5eDAj_0NCwRQYtoksbHc0-/view?usp=sharing
</t>
  </si>
  <si>
    <t>Este subcomponente avanzó en el segundo cuatrimestre al 66%  de las actividades planeadas para la vigencia 2021.</t>
  </si>
  <si>
    <t>Este subcomponente avanzó en el segundo cuatrimestre al 79%  de las actividades planeadas para la vigencia 2021.</t>
  </si>
  <si>
    <t>Este componente avanzó en el segundo cuatrimestre al 100%  de las actividades planeadas para la vigencia 2021.</t>
  </si>
  <si>
    <t>Se han publicado siete (7) informes de PQRS en la página web de la SJD  (enero - julio)
 https://www.secretariajuridica.gov.co/transparencia/instrumentos-gestion-informacion-publica/Informe-pqr-denuncias-solicitudes</t>
  </si>
  <si>
    <t>Este subcomponente avanzó en el segundo cuatrimestre al 82%  de las actividades planeadas para la vigencia 2021.</t>
  </si>
  <si>
    <t>Teniendo en cuenta que la Audiencia Pública de la Administración Distrital se realizó el 18 de marzo de 2021, la Secretaría Jurídica Distrital aportó información relacionada con los avances del Plan Distrital de Desarrollo 2020-2024, correspondientes al sector Gestión Jurídica.
Evidencia: Archivos remitidos a la Secretaría Distrital de Planeación.</t>
  </si>
  <si>
    <t>En la etapa de alistamiento de la Audiencia Pública de Rendición de Cuentas de la Secretaría Jurídica Distrital, se elaboró y difundió una encuesta para conocer los temas priorizados por los usuarios que se abordarán en dicho espacio.</t>
  </si>
  <si>
    <t>Este subcomponente avanzó en el segundo cuatrimestre al 53%  de las actividades planeadas para la vigencia 2021.</t>
  </si>
  <si>
    <t>Este subcomponente avanzó en el segundo cuatrimestre al 88%  de las actividades planeadas para la vigencia 2021.</t>
  </si>
  <si>
    <t>La SJD cuenta con un nuevo punto de atención presencial ubicado en el SuperCADE Manitas (módulo 69) a partir del 1° de junio de 2021.</t>
  </si>
  <si>
    <t>Se publicó en la página web de la SJD una pieza comunicacional con el propósito de que la ciudadanía consulte los resultados obtenidos en el informe de caracterización de población vulnerable
 *Así mismo el informe se encuentra publicado en el link</t>
  </si>
  <si>
    <t>Se solicitó al INSOR el envío del portafolio de servicios con el fin de determinar los productos a contratar.
 Se solicitó al INSOR una cotización por concepto de 20 imágenes en formato GIF y un (1) taller virtual en lenguaje de señas.</t>
  </si>
  <si>
    <t>Se actualizó el procedimiento 2311000-PR-014 Gestión y Seguimiento a las Peticiones Ciudadanas, el cual se encuentra publicado en el aplicativo Smart desde el 19 de agosto de 2021. se adjunta procedimiento actualizado.</t>
  </si>
  <si>
    <t>Se realiza planeación para la socialización de la Directiva 005 de 2019 de la Secretaría Jurídica Distrital por medio de una jornada de orientación jurídica.
Se adjunta Agendamiento  de organización de jornadas de orientación jurídica y Agenda de programación de jornadas de orientación jurídica.</t>
  </si>
  <si>
    <t>No se reportan avances de la ejecución de la actividad</t>
  </si>
  <si>
    <t>Se publicó una (1) pieza comunicacional en la página web informando los trámites que ofrece la SJD.</t>
  </si>
  <si>
    <t>Este subcomponente avanzó en el segundo cuatrimestre al 70%  de las actividades planeadas para la vigencia 2021.</t>
  </si>
  <si>
    <t>Este subcomponente avanzó en el segundo cuatrimestre al 58%  de las actividades planeadas para la vigencia 2021.</t>
  </si>
  <si>
    <t xml:space="preserve">Se procedió con la elaboración de la ficha técnica, con el formulario de la encuesta lo cual fue aprobado por la Oficina Asesora de Planeación, seguidamente se realizó el registro de la encuesta en google forms y se envió solicitud de divulgación en la cual se invita a los usuarios y partes interesadas a diligenciar la encuesta.
Se adjuntan las evidencias mencionadas y en el siguiente enlace se puede consultar el formulario de la encuesta:
https://docs.google.com/forms/d/1R7iS2j5U0sPHXjrH1_PsGSvmPasoSEyRLwlFf-BbrRk/edit
</t>
  </si>
  <si>
    <t>Pese a haberse aprobado la política de Seguridad y Privacidad de la Información. Seguridad Digital y Continuidad de la Operación de los servicios TIC, el pasado 10 agosto, la Oficina asesora de planeación, solicitó para la firma de la misma, la publicación de la guía en el SMART, el pasado 31 de agosto. Se espera que los trámites de oficialización, ante el despacho del Sr secretario se adelanten en el mes de septiembre.</t>
  </si>
  <si>
    <t xml:space="preserve">Se publicó en la página web de la entidad el formulario de solicitud de autorización para recolectar datos personales y en el cual se incluyó el párrafo donde se explica al ciudadano las finalidades por la cuales se debe pedir dicha autorización. Ver evidencia https://www.secretariajuridica.gov.co/content/formulario-tratamiento-datos </t>
  </si>
  <si>
    <t>Se realizaron las capacitaciones correspondientes a los gestores de información, con el fin de realizar la identificación de los activos de información.
Con corte al 31 de agosto habían actualizado los activos de información de las siguientes áreas:
•        Oficina TIC
•        Oficina Asesora De Planeación
•        Dirección Distrital De Doctrina Y Asuntos Normativos
•        Dirección Distrital De Política Jurídica
•        Oficina De Control Interno
•        Subsecretaría Jurídica
•        Dirección Distrital De Gestión Judicial
•        Dirección Distrital De Asuntos Disciplinarios
•        Dirección De IVC
Estos activos fueron posteriormente revisados por parte de la oficina TIC.
Frente al reporte de activos de información reporta por parte de la dirección corporativa, este presento un retraso en la entrega. Sin embargo para la primera semana de septiembre se espera se subsane y de esta manera pueda ser oficializados y aprobados por parte del secretario jurídico.
En este mismo sentido, serán publicados en la página web de la entidad en el mes de septiembre.</t>
  </si>
  <si>
    <t>Durante los meses de Junio a Agosto 2021 se realizaron las capacitaciones correspondientes a los gestores de información, con el fin de realizar el levantamiento del índice de información reservada y clasificada, este índice debe ser aprobados en el mes de septiembre por el Secretario Jurídico y publicados en la página web de la entidad</t>
  </si>
  <si>
    <t>En el mes de agosto se realizó seguimiento con el jefe de la oficina TIC, a fin de determinar  si el proceso actual de actualización del esquema de publicación de información requería ajustes, en este sentido se concluyó que el proceso actual es acorde con los lineamientos establecidos en la ley de transparencia por tanto no se realizarán ajustes ni modificaciones. Adicionalmente se envío memorando a todas las dependencias con el fin de realizar la actualización del esquema de publicación de información y cuya matriz quedará publicada en el mes de septiembre.</t>
  </si>
  <si>
    <t>Las directrices emitidas a través de la Resolución 1519-2020 se desarrollan en Cuatro (4) Anexos, se aclara que la si bien es cierto las directrices se entiende como requerimientos de cumplimiento, el plan de trabajo implementado por la Oficina TIC, se enfocó en ejecutar actividades para materializar el cumplimento de las mismas, así las cosas, se tiene un avance acumulado de 59%
Anexo 1   
Directrices de accesibilidad web
ver soporte C5_8.2. Resolución  1519-2020 MinTIC- Anexo1. 
Total avance 54%
Anexo 2  
Estándares de publicación y divulgación información  
Ver soporte C5_8.2. Resolución  1519-2020 MinTIC- Anexo2.
Total avance 100%
Anexo 3 
Condiciones mínimas técnicas y de seguridad digital  
Ver soporte C5_8.2. Resolución  1519-2020 MinTIC- Anexo3 
Total avance 71%
Anexo 4  
Requisitos mínimos de datos abiertos
ver soporte C5_8.2. Resolución  1519-2020 MinTIC- Anexo4 
Total avance 10%</t>
  </si>
  <si>
    <t>Se realizó la segunda evaluación de los contenidos publicados en la página web vs la estructura actual en la misma, se anexa matriz de evaluación.</t>
  </si>
  <si>
    <t>Este subcomponente avanzó en el segundo cuatrimestre al 36%  de las actividades planeadas para la vigencia 2021.</t>
  </si>
  <si>
    <t>Este subcomponente avanzó en el segundo cuatrimestre al 95%  de las actividades planeadas para la vigencia 2021.</t>
  </si>
  <si>
    <t>Este subcomponente avanzó en el segundo cuatrimestre al 100%  de las actividades planeadas para la vigencia 2021.</t>
  </si>
  <si>
    <t>Este subcomponente avanzó en el segundo cuatrimestre al 93%  de las actividades planeadas para la vigencia 2021.</t>
  </si>
  <si>
    <t>Este subcomponente avanzó en el segundo cuatrimestre al 43%  de las actividades planeadas para la vigencia 2021.</t>
  </si>
  <si>
    <t>Este subcomponente avanzó en el segundo cuatrimestre al 67%  de las actividades planeadas para la vigencia 2021.</t>
  </si>
  <si>
    <t>Dirección Gestión Corporativa- Talento Humano</t>
  </si>
  <si>
    <t>Mediante memorando interno 3-2021-6578 se remitió el proyecto de resolución que modifica la Resolución 115 de 2019 a la Dirección de Doctrina y Asuntos Normativos para el control de legalidad</t>
  </si>
  <si>
    <t>Se construyó el cuestionario de Valores de Integridad, el cual fue remitido al proceso de Talento Humano para su validación.</t>
  </si>
  <si>
    <t>Este subcomponente avanzó en el segundo cuatrimestre al 50%  de las actividades planeadas para la vigencia 2021.</t>
  </si>
  <si>
    <t>Este subcomponente avanzó en el segundo cuatrimestre al 20%  de las actividades planeadas para la vigencia 2021.</t>
  </si>
  <si>
    <t>Este subcomponente avanzó en el segundo cuatrimestre al 75%  de las actividades planeadas para la vigencia 2021.</t>
  </si>
  <si>
    <t>Este subcomponente avanzó en el segundo cuatrimestre al 0%  de las actividades planeadas para la vigencia 2021.</t>
  </si>
  <si>
    <t>Este subcomponente avanzó en el segundo cuatrimestre al 33%  de las actividades planeadas para la vigencia 2021.</t>
  </si>
  <si>
    <t>Se efectuó divulgación de la política de gestión de riesgos 2020 versión 3, en el grupo de gestores, se adjunta presentación.
Se realizó divulgación de pieza comunicacional sobre la importancia del monitoreo y la revisión de los riesgos, se adjunta divulgación en Boletín Entérate lo que pasa en la Jurídica.</t>
  </si>
  <si>
    <t xml:space="preserve">De acuerdo a la divulgación del PAAC y mapa de riesgos de corrupción y las observaciones recibidas se generaron las versiones definitivas de los citados documentos.
Evidencia: Mapa de riesgos de corrupción 2021, versión definitiva </t>
  </si>
  <si>
    <t>Todos los procesos hicieron el reporte del segundo monitoreo (may - ago) de los riesgos de gestión como de corrupción, a través del sistema Smart.
Ver segundo monitoreo riesgos de corrupción en: 
https://www.secretariajuridica.gov.co/transparencia/planeacion/politicas-lineamientos-y-manuales/segundo-monitoreo-riesgos-corrupci%C3%B3n-0</t>
  </si>
  <si>
    <t>Se realizó revisión y retroalimentación a los procesos respecto al segundo monitoreo a los riesgos de corrupción. Por consiguiente, se procedió con la consolidación de la matriz del segundo monitoreo la cual se publicó en la página web de la Entidad. 
Ver segundo monitoreo riesgos de corrupción en: 
https://www.secretariajuridica.gov.co/transparencia/planeacion/politicas-lineamientos-y-manuales/segundo-monitoreo-riesgos-corrupci%C3%B3n-0</t>
  </si>
  <si>
    <t>Se implementó y divulgó las acciones de racionalización administrativa propuestas para la vigencia 2021, por medio de las cuales se puso en funcionamiento el nuevo punto de atención ubicado en el Super Cade Manitas el cual brinda a la ciudadanía ubicada en el sector, una prestación del servicio mas cercana, evitando desplazamientos y gastos de desplazamientos. La acciones de racionalización fueron registradas en el Sistema Único de identificación de trámites - SUIT dando cumplimiento a las actividades propuestas en el Plan Anticorrupción y atención al ciudadano componente de racionalización trámites.
Así mismo, se realizó la divulgación del nuevo punto de atención al ciudadano en la página web de la Secretaría Jurídica Distrital y se tiene previsto divulgar nuevas piezas comunicacionales durante el cuarto trimestre de la vigencia 2021, en otros canales de comunicación de la Secretaria Jurídica (Redes sociales).</t>
  </si>
  <si>
    <t>1.4. Racionalización Administrativa Tramite 48650</t>
  </si>
  <si>
    <t>1.5. Racionalización Administrativa Tramite 48652</t>
  </si>
  <si>
    <t>1.6. Racionalización Administrativa Tramite 48993</t>
  </si>
  <si>
    <t>1.7. Racionalización Administrativa Tramite 49657</t>
  </si>
  <si>
    <t>1.8. Racionalización Administrativa Tramite 76549</t>
  </si>
  <si>
    <t>1.9. Racionalización administrativa Tramite 76550</t>
  </si>
  <si>
    <t>1.10. Racionalización administrativa Tramite 76578</t>
  </si>
  <si>
    <t>1.11. Racionalización administrativa Tramite 76581</t>
  </si>
  <si>
    <r>
      <rPr>
        <sz val="9"/>
        <color theme="1"/>
        <rFont val="Arial"/>
        <family val="2"/>
      </rPr>
      <t xml:space="preserve">Se formuló la estrategia de Rendición de Cuentas para la vigencia 2021, la cual está incluida dentro del Plan Anticorrupción y de Atención a la Ciudadanía - Componente 3. Dicha estrategia fue publicada en la página web de la entidad. 
Entre los espacios de interacción ciudadana previstos se encuentran:
1. Generación y divulgación de información permanente 
2. Audiencia Pública de Rendición de Cuentas de la entidad
3. Participación en la Rendición de Cuentas de la Administración Distrital 
4. Audiencia Pública al interior de la entidad
5. Diálogos Focalizados
</t>
    </r>
    <r>
      <rPr>
        <b/>
        <sz val="9"/>
        <color theme="1"/>
        <rFont val="Arial"/>
        <family val="2"/>
      </rPr>
      <t>Evidencia.</t>
    </r>
    <r>
      <rPr>
        <sz val="9"/>
        <color theme="1"/>
        <rFont val="Arial"/>
        <family val="2"/>
      </rPr>
      <t xml:space="preserve"> Se puede verificar en el siguiente enlace: </t>
    </r>
    <r>
      <rPr>
        <u/>
        <sz val="9"/>
        <color rgb="FF1155CC"/>
        <rFont val="Arial"/>
        <family val="2"/>
      </rPr>
      <t>https://secretariajuridica.gov.co/transparencia/planeacion/politicas-lineamientos-y-manuales/plan-anticorrupci%C3%B3n-y-atenci%C3%B3n-al-10</t>
    </r>
    <r>
      <rPr>
        <sz val="9"/>
        <color rgb="FF000000"/>
        <rFont val="Arial"/>
        <family val="2"/>
      </rPr>
      <t xml:space="preserve">
Enlace Estrategia de rendición de cuentas: https://www.secretariajuridica.gov.co/transparencia/planeacion/politicas-lineamientos-y-manuales/estrategia-rendici%C3%B3n-cuentas</t>
    </r>
  </si>
  <si>
    <t>Se actualizó el Plan Estratégico institucional en donde se logró articular los imperativos estratégicos con las operaciones estratégicas y la inclusión del contexto estratégico a través de un análisis DOFA. Así mismo se realizaron ajustes de forma.
Evidencia: Plan Estratégico - versión 2
Enlace actualización plan estratégico Junio 2021: https://www.secretariajuridica.gov.co/sites/default/files/planeacion/Plan%20estrategico%202020%20-%202024%20Actualizado.pdf</t>
  </si>
  <si>
    <t xml:space="preserve">Se han publicado siete (7) informes de ejecución presupuestal en la página web de la SJD (enero - julio)
https://www.secretariajuridica.gov.co/transparencia/presupuesto/ejecucion-presupuestal
</t>
  </si>
  <si>
    <t>Durante el periodo de reporte, se han adelantado cinco (5) mesas de trabajo con el propósito de hacer acompañamiento y seguimiento a la información registrada en el SIPROJ con las siguientes entidades: 1, Empresa de Acueducto de Bogotá, 2. capital salud ESE, 3. Secretaría Distrital de Integración social, 4. Jardín Botánico y 5. Subred integrada del servicio de salud Norte ESE</t>
  </si>
  <si>
    <t xml:space="preserve">Durante el periodo de reporte, se adelantaron 49 Mesas de trabajo con las entidades distritales para discusión de proyectos de actos administrativos, las cuales se pueden evidenciar con las actas remitidas por la Secretaría de Gobierno, así como con el cuadro de registro de las mesas de trabajo convocadas por la SDG para abordar los diferentes proyectos de acuerdo; adjuntos en la carpeta compartida. </t>
  </si>
  <si>
    <t>Se publicaron cuatro (4) piezas comunicacionales con la siguiente información:
 *Resultados obtenidos en el 1er trimestre respecto de la calidad y calidez de las respuestas emitidas por la SJD.
 *Nuevo punto de atención en supercade manitas 
 *Número de usuarios atendidos en el punto de atención presencial Supercade CAD durante el 1er semestre de 2021.
 *Porcentaje acumulado durante el 1er semestre de 2021 respecto del cumplimiento en la calidad de las respuestas emitidas a través de Bogotá te Escucha.</t>
  </si>
  <si>
    <t>Se han adelantado tres (3) mesas de mesas de trabajo con la oficina de comunicaciones y oficina de TICs de la Entidad, a fin de implementar la Circular 011 de 2020 expedida por la Veeduría Distrital con base en el lineamiento propuesto por la Secretaría General mediante la Directiva 004 de 2021.</t>
  </si>
  <si>
    <t>*El 29 de julio de 2021, se llevo a cabo una mesa de trabajo con la oficina de TICS a fin de socializar la parametrización de un nuevo canal electrónico: Chatbot.
 *Se remitió a través de correo electrónico a la oficina de TICS el documento correspondiente a las preguntas frecuentes para implementarlo en el Chatbot.
 *Se han realizado dos (2) pruebas para determinar la funcionalidad del Chatbot
 * Se solicito a la oficina de TICs incluir en la página web la funcionalidad que permita acceder al chatbot.</t>
  </si>
  <si>
    <t>*Se publicó en la Intranet de la SJD una pieza comunicacional invitando a los funcionarios y colaboradores conocer Manual de Servicio a la ciudadanía emitido por la Secretaría General.
 *Se realizó socialización a través del subcomité de autocontrol de las siguientes dependencias: Dirección de Defensa, Dirección Distrital de Doctrina, Oficina Asesora de Planeación, Dirección de Asuntos Disciplinarios, Inspección, vigilancia y Control, Subsecretaría Jurídica, Dirección de Política, Oficina de Control Interno, oficina de TICS</t>
  </si>
  <si>
    <t>Se efectuó la actualización del Portafolio de Bienes y servicios de la Secretaría Jurídica Distrital el cual tenia registrados 23 productos y/o servicios . No obstante, resultado de la actualización el Portafolio cuenta con 25 productos y/ servicios a la fecha. La divulgación del mismo, se realizó a través de la página web de la Entidad en la sección noticias, así mismo el documento digital se encuentra para  la consulta de la ciudadanía y partes interesadas en la página web de la Entidad sección "Atención al ciudadano" - "Portafolio de bienes y servicios", en el siguiente enlace: https://www.secretariajuridica.gov.co/transparencia/tramites-servicios</t>
  </si>
  <si>
    <t>Mediante radicados 3-2021-3117 y 3-2021-4614 se informó a las Dependencias de la SJD, los resultados obtenidos en la revisión del informe remitido por la Secretaría General en cuanto a la medición de calidad, calidez y oportunidad de las respuestas emitidas a través del Sistema de Bogotá te Escucha.</t>
  </si>
  <si>
    <t>Se realizó segunda promoción del Plan Anticorrupción y de atención a la ciudadanía, a través del boletín interno y la página web de la Entidad.
Enlace: https://www.secretariajuridica.gov.co/noticias/se-encuentra-disponible-plan-anticorrupci%C3%B3n-y-atenci%C3%B3n-al-ciudadano-2021
Se ajunta evidencia de divulgación en boletín interno.</t>
  </si>
  <si>
    <t>Para el segundo cuatrimestre del año se efectuaron cuatro (4) seguimientos a la calidad de la respuesta de los PQRS emitidas a través del Sistema de Bogotá te Escucha, acumulando un total de 8 seguimientos con corte al mes de agosto de 2021..</t>
  </si>
  <si>
    <t>Se han llevado a cabo mesas de trabajo con diferentes dependencias a fin de ajustar las 11 Tablas de Retención Documental - TRD actualizadas, así como los documentos cuadro de caracterización documental y cuadro de clasificación documental. Se remitieron 10 TRD a los jefes de dependencias a fin de obtener visto bueno de las mismas, previo a la presentación para aprobación ante el Comité institucional de Gestión y Desempeño.</t>
  </si>
  <si>
    <t>Se programó reunión con el colaborador que presta sus servicios en el Supercade CAD a efectos de determinar las actividades a desarrollar con el fin de lograr la identificación de las comunidades étnicas que requieren de los servicios que presta la SJD.</t>
  </si>
  <si>
    <t>Se remitió a la Oficina De Tecnologías de la Información - TIC, la estructura definitiva para la nueva página web que incluye todos los lineamientos en la resolución 1519-2020 y otros lineamientos solicitados en diferentes normas respecto a la publicación de contenidos en el Portal Web. Se adjunta memorando de solicitud a TIC.</t>
  </si>
  <si>
    <t>A través del Boletín Interno se realizó dos divulgaciones sobre la ley de transparencia, la primera sobre conceptos generales y la segunda sobre accesibilidad web, los días 8 de junio y 23 de agosto de 2021.
Se adjuntan las evidencias.</t>
  </si>
  <si>
    <t>El 30 de junio se expidió por la Secretaría Jurídica Distrital la Resolución 123 de 2021,"Por la cual se adopta la Política Antifraude y Antipiratería al interior de la Secretaría Jurídica Distrital".
Evidencias:
https://sisjur.bogotajuridica.gov.co/sisjur/normas/Norma1.jsp?i=114544
https://secretariajuridica.gov.co/sites/default/files/planeacion/Poli%CC%81tica%20Antifraude%20y%20Antipirateria%202021.pdf</t>
  </si>
  <si>
    <t>Elaborar una Política anti soborno para la Entidad.</t>
  </si>
  <si>
    <t>Se expidió la resolución 057 de 2021 a través de la cual se adopta la política anti soborno para la Secretaría Jurídica Distrital</t>
  </si>
  <si>
    <t>El 16 de Julio de 2021 se expidió la Resolución 134 de 2021. 
La Secretaría Jurídica Distrital avanzó en el cumplimiento del Código de Integridad establecido en el Decreto Distrital 118 de 2018. De igual forma se promovió desde la Dirección de Gestión Corporativa el diligenciamiento de los formatos en la página del SIDEAP del formulario de declaración de conflictos de intereses con la Circular 11 de 2021 del 26 de Julio de 2021 de la Dirección  de Corporativa.
Evidencias:
https://sisjur.bogotajuridica.gov.co/sisjur/normas/Norma1.jsp?i=115017
https://secretariajuridica.gov.co/sites/default/files/planeacion/Poli%CC%81tica%20Declaracio%CC%81n%20y%20tra%CC%81mite%20de%20conflictos%20de%20intere%CC%81s.pdf</t>
  </si>
  <si>
    <t>El proceso de Talento Humano adelantó una actividad de conocimientos con ocasión del 5° aniversario de la SJD a través de la conformación de equipos de (4) integrantes para lo cual se tuvo en cuenta los valores de integridad del servicio público. Logrando la participación de 108 concursantes equivalente a un 36%.</t>
  </si>
  <si>
    <t>Atendiendo la invitación de la Secretaría General, se convoco a los funcionarios y colaboradores de la SJD a participar en los retos "Pacto del Senderista y Diorama de Integridad" de la Senda de Integridad mediante correo electrónico y Boletín Interno respectivamente. Se obtuvo una participación de 28 asistentes equivalente a un 9.4%.</t>
  </si>
  <si>
    <t>el 8 de junio de 2021, se adelantó un campaña comunicacional a través del boletín interno, difundiendo los 5 valores de integridad</t>
  </si>
  <si>
    <t>Incorporar los lineamientos de anti soborno, antifraude y antipiratería al código de integridad de la Entidad.</t>
  </si>
  <si>
    <t>Se consolido el Informe de Gestión y Resultados correspondiente al primer trimestre de la vigencia 2021 y se pone a disposición de la ciudadanía y partes interesadas en la página web de la Entidad www.secretariajuridica.gov.co  en la ruta transparencia – control – Informes de gestión, evaluación y auditoria – Informes de Gestión y Resultados – 2021. 
Enlace de consulta: https://www.secretariajuridica.gov.co/transparencia/control/informes-gestion-evaluacion-auditoria
Noticia: https://www.secretariajuridica.gov.co/noticias/4-1-billones-pesos-se-ha-ahorrado-la-ciudad-gracias-al-%C3%A9xito-procesal
Se consolidó el Informe de Gestión y Resultados correspondiente al segundo trimestre de la vigencia el cual fue divulgado a través de la página web de la Entidad en la sección Noticias así como a través del un boletín de logros divulgado.
Enlace: https://secretariajuridica.gov.co/transparencia/control/informes-gesti%C3%B3n-evaluaci%C3%B3n-y-auditoria/informe-gesti%C3%B3n-y-resultados-ii-2
Noticia: https://www.secretariajuridica.gov.co/noticias/distrito-se-ha-ahorrado-42-billones-gracias-los-procesos-terminados-fallo-favor
Boletín interno de comunicaciones: Agosto 26 y 27 de 2021</t>
  </si>
  <si>
    <t xml:space="preserve">Se adelantaron 16 espacios de dialogo con las Oficinas de Control Interno Disciplinario de las siguientes entidades del nivel descentralizado ( adscritas):
1. 19 de mayo: Orquesta Filarmónica
2. 26 de mayo: Fundación Gilberto Álzate
3. 24 de mayo: Idipron
4. 27 de mayo: IDPC
5. 17 de junio: Idiger
6. 18 de junio: Idartes
7. 24 de junio: jardín botánico
8. 25 de junio: canal capital
9. 30 de junio: Universidad Distrital
10. 22 de julio: Transmilenio
11. 22 de julio: UMV
12. 19 de agosto: Caja de Vivienda Popular
13. 19 de agosto: IDPYBA
14. 26 de agosto: IDU
15. 26 de agosto: UAESP
16. 30 de agosto: ERU
La metodología de estos espacios se realizaron de manera virtual, bajo la herramienta virtual hangout meet.
Los temas tratados en estos espacios fueron los siguientes:
1. Seguimiento de la implementación de LAS 17 directivas en materia disciplinaria.
2. Aplicación y cumplimiento de la directiva 02 de 2019 el cual se informa por cada jefe de las OCID la preparación para la entra
da en vigencia de la ley 1952 de 2019.
3. Revisión de los números de expedientes reportados en el Sistema de Información Disciplinaria -SID-, y los que tienen físicos en las OCID
4. Entrada en vigencia del LegalBog ya migración de los expedientes a esta nueva herramienta.
5.Capacitación del SID a los nuevos funcionarios.
6 Orientación y Capacitación en materia disciplinaria.
7. Expectativa de las OCID
8. Dificultades y necesidades de las OCID.
EVIDENCIAS: se adjunta documento que da cuenta de las sesiones desarrolladas </t>
  </si>
  <si>
    <t>Mediante memorando interno 3-2021-6578 se remitió el proyecto de resolución que modifica la Resolución 115 de 2019 a la Dirección de Doctrina y Asuntos Normativos para el control de legalidad, en el cual fueron incluidos los lineamientos anti soborno, antifraude y antipiratería de la SJD</t>
  </si>
  <si>
    <t>META</t>
  </si>
  <si>
    <t>Una matriz de riesgos consolidada.</t>
  </si>
  <si>
    <t>Matriz de riesgos preliminar publicada.</t>
  </si>
  <si>
    <t>Plan Estratégico de la Entidad actualizado.</t>
  </si>
  <si>
    <t>Cuatro informes de gestión y resultados elaborados y publicados.</t>
  </si>
  <si>
    <t>Registro de Activos de Información de la Entidad actualizados.</t>
  </si>
  <si>
    <t>ANEXO No. 1 - MATRIZ DE SEGUIMIENTO AL PLAN ANTICORRUPCIÓN Y DE ATENCIÓN AL CIUDADANO
SECRETARÍA JURÍDICA DISTRITAL</t>
  </si>
  <si>
    <t>ANEXO 1 - SEGUIMIENTO AL PLAN ANTICORRUPCION Y DE ATENCION AL CIUDADANO</t>
  </si>
  <si>
    <t xml:space="preserve">Seguimiento Oficina de Control Interno </t>
  </si>
  <si>
    <t>INFORME: PRIMER CUATRIMESTRE 2022                                                                                                        FECHA: 30/04/2022</t>
  </si>
  <si>
    <t>FECHA: 10/05/2022</t>
  </si>
  <si>
    <t xml:space="preserve">No. </t>
  </si>
  <si>
    <t>INICIO</t>
  </si>
  <si>
    <t>FINAL</t>
  </si>
  <si>
    <t>A ABRIL 30 DE 2022</t>
  </si>
  <si>
    <t>Política de Administración de Riesgos</t>
  </si>
  <si>
    <t>Realizar evaluación de la política de administración de riesgos de la Secretaría Jurídica Distrital</t>
  </si>
  <si>
    <t xml:space="preserve">Una evaluación efectuada </t>
  </si>
  <si>
    <t>Oficina de Control Interno</t>
  </si>
  <si>
    <t>Realizar  sensibilización sobre  política de gestión del riesgo en la entidad.</t>
  </si>
  <si>
    <t xml:space="preserve">Una sensibilización sobre la política de gestión del riesgo </t>
  </si>
  <si>
    <t xml:space="preserve">Actualizar la guía de diseño y evaluación de controles. </t>
  </si>
  <si>
    <t xml:space="preserve">Guía de diseño y evaluación de controles actualizada </t>
  </si>
  <si>
    <t>Actualizar los formatos de mapas de riesgos de corrupción y de gestión de conformidad con a la Guía para la Administración del Riesgo vigente.</t>
  </si>
  <si>
    <t>Dos formatos de mapa de riesgos actualizados</t>
  </si>
  <si>
    <t>Construcción del mapa de Riesgos de Corrupción</t>
  </si>
  <si>
    <t xml:space="preserve">Actualizar el contexto estratégico de la Entidad </t>
  </si>
  <si>
    <t xml:space="preserve">Contexto estratégico de la Entidad actualizado </t>
  </si>
  <si>
    <t>Una  sensibilización realizada</t>
  </si>
  <si>
    <t>Matriz de riesgos de la entidad identificada, valorada y evaluada.</t>
  </si>
  <si>
    <t>Responsables de los procesos / Acompañamiento Oficina Asesora de Planeación</t>
  </si>
  <si>
    <t>Validar y Consolidar los riesgos de corrupción de la entidad.</t>
  </si>
  <si>
    <t>Consulta y Divulgación</t>
  </si>
  <si>
    <t>Publicar la matriz de riesgos de corrupción de la entidad para consulta y comentarios de las partes interesadas y grupos de interés</t>
  </si>
  <si>
    <t xml:space="preserve">Realizar ajustes al mapa de riesgos corrupción de la Entidad, según los comentarios y observaciones recibidas y a que haya lugar. </t>
  </si>
  <si>
    <t>Una matriz de riesgos de la entidad Actualizada.</t>
  </si>
  <si>
    <t>Divulgar matriz de riesgos de corrupción en su versión definitiva.</t>
  </si>
  <si>
    <t>Una matriz de riesgos definitiva divulgada.</t>
  </si>
  <si>
    <t>Monitoreo y Revisión</t>
  </si>
  <si>
    <t xml:space="preserve">Realizar el monitoreo y revisión periódica de los riesgos de los proceso, verificando la implementación de las acciones de tratamiento formuladas. </t>
  </si>
  <si>
    <t>Tres reportes de monitoreo a los riesgos  realizados.</t>
  </si>
  <si>
    <t>Seguimiento</t>
  </si>
  <si>
    <t xml:space="preserve">Un seguimiento a la construcción del mapa de riesgos de corrupción </t>
  </si>
  <si>
    <t>Oficina Control Interno</t>
  </si>
  <si>
    <t xml:space="preserve">Un seguimiento a la consulta y divulgación del mapa de riesgos de corrupción </t>
  </si>
  <si>
    <t>Realizar seguimiento al reporte del Mapa de Riesgos de Corrupción.</t>
  </si>
  <si>
    <t>Tres seguimientos al reporte del mapa de riesgos de corrupción</t>
  </si>
  <si>
    <t>Efectuar mesas de trabajo para retroalimentar los seguimientos a los planes de riesgos de corrupción.</t>
  </si>
  <si>
    <t>Dos mesas de trabajo</t>
  </si>
  <si>
    <t xml:space="preserve">FECHA DE REALIZACIÓN </t>
  </si>
  <si>
    <t>Avance acumulado 
30/04/2022</t>
  </si>
  <si>
    <t>Avance acumulado 
31/08/2022</t>
  </si>
  <si>
    <t>Avance acumulado 31/12/2022</t>
  </si>
  <si>
    <t>Porcentaje avance acumulado 
subcomponente</t>
  </si>
  <si>
    <t>DATOS TRÁMITES A RACIONALIZAR</t>
  </si>
  <si>
    <t>Número</t>
  </si>
  <si>
    <t>Nombre</t>
  </si>
  <si>
    <t>Mejora por implementar</t>
  </si>
  <si>
    <t>Tipo racionalización</t>
  </si>
  <si>
    <t>Acciones racionalización</t>
  </si>
  <si>
    <t xml:space="preserve">Fecha de inicio/ Fecha final de racionalización. </t>
  </si>
  <si>
    <t>48650</t>
  </si>
  <si>
    <t>Registro e inscripción de comités de  desarrollo y control social de los servicios públicos domiciliarios</t>
  </si>
  <si>
    <t>48652</t>
  </si>
  <si>
    <t>Acreditación de las asociaciones sin ánimo de lucro y/o sociedades protectoras  de animales</t>
  </si>
  <si>
    <t>48993</t>
  </si>
  <si>
    <t>Reconocimiento registro(s) de ligas y asociaciones de consumidores</t>
  </si>
  <si>
    <t>49657</t>
  </si>
  <si>
    <t>Estudio y legalización a las solicitudes de posesión de cabildos indígenas.</t>
  </si>
  <si>
    <t>76549</t>
  </si>
  <si>
    <t>Certificación de Inspección, vigilancia y Control de Entidades sin ánimo de lucro</t>
  </si>
  <si>
    <t>76550</t>
  </si>
  <si>
    <t>Certificado de Existencia y Representación Legal de las Ligas y Asociaciones de Consumidores, así como de los Comités de Desarrollo y Control Social de los Servicios Públicos Domiciliarios.</t>
  </si>
  <si>
    <t>76578</t>
  </si>
  <si>
    <t>Certificado Especial</t>
  </si>
  <si>
    <t>76581</t>
  </si>
  <si>
    <t>Certificado Histórico</t>
  </si>
  <si>
    <t xml:space="preserve">Poner a disposición de la ciudadanía  información sobre el  trámite Registro e inscripción de comités de desarrollo y control social de los servicios públicos domiciliarios a través de un chat virtual. </t>
  </si>
  <si>
    <t xml:space="preserve">Poner a disposición de la ciudadanía información sobre el  trámite Acreditación de las asociaciones sin ánimo de lucro y/o sociedades protectoras de animales  a través de un chat virtual.  </t>
  </si>
  <si>
    <t>Poner a disposición de la ciudadanía información sobre el  trámite Reconocimiento registro(s) de ligas y asociaciones de consumidores  a través de un chat virtual.</t>
  </si>
  <si>
    <t>Poner a disposición de la ciudadanía información sobre el  trámite  Estudio y legalización a las solicitudes de posesión de cabildos indígenas  a través de un chat virtual.</t>
  </si>
  <si>
    <t>Poner a disposición de la ciudadanía información sobre el  trámite Certificación de Inspección, vigilancia y Control de Entidades sin ánimo de lucro  a través de un chat virtual.</t>
  </si>
  <si>
    <t>Poner a disposición de la ciudadanía información sobre el  trámite  Certificado de Existencia y Representación Legal de las Ligas y Asociaciones de Consumidores, así como de los Comités de Desarrollo y Control Social de los Servicios Público  a través de un chat virtual.</t>
  </si>
  <si>
    <t xml:space="preserve">Poner a disposición de la ciudadanía información sobre el  trámite   Certificado Especial  a través de un chat virtual.  </t>
  </si>
  <si>
    <t>Poner a disposición de la ciudadanía información sobre el  trámite  Certificado Histórico  a través de un chat virtual.</t>
  </si>
  <si>
    <t>Atención o asesoría virtual a través de plataformas tecnológicas</t>
  </si>
  <si>
    <t xml:space="preserve">ACCIONES DE RACIONALIZACIÓN A DESARROLLAR
(Ver Nota: Situación Actual del trámite) </t>
  </si>
  <si>
    <t>Responsable</t>
  </si>
  <si>
    <t>Dirección Distrital de Inspección, vigilancia y control /  Oficina de Tecnologías de la Información</t>
  </si>
  <si>
    <t>01/02/2022 al 30/11/2022</t>
  </si>
  <si>
    <t>Información</t>
  </si>
  <si>
    <t>Elaborar y divulgar los informes de peticiones, quejas, reclamos, solicitudes y denuncias en la página web de la entidad.</t>
  </si>
  <si>
    <t>Once (11) informes de PQRS divulgados en la página web de la Entidad.</t>
  </si>
  <si>
    <t>Elaborar y divulgar información sobre ejecución presupuestal de la Entidad.</t>
  </si>
  <si>
    <t>Informes presupuestales elaborados y divulgados en la página web de la Entidad.</t>
  </si>
  <si>
    <t>Registrar la estrategia de rendición de cuentas en el PAAC 2022.</t>
  </si>
  <si>
    <t>Estrategia de rendición de cuentas formulada para el 2022.</t>
  </si>
  <si>
    <t>Formular el Plan de Acción Institucional, correspondiente a la vigencia 2022.</t>
  </si>
  <si>
    <t xml:space="preserve"> Plan de Acción 2022 formulado.</t>
  </si>
  <si>
    <t>Actualizar el Plan Estratégico de la Entidad, vigencia 2022.</t>
  </si>
  <si>
    <t xml:space="preserve">Oficina Asesora de Planeación.
</t>
  </si>
  <si>
    <t>Elaborar boletín informativo sobre los resultados de impacto de la Entidad.</t>
  </si>
  <si>
    <t xml:space="preserve">Tres boletines elaborados </t>
  </si>
  <si>
    <t xml:space="preserve">Diálogo de doble vía </t>
  </si>
  <si>
    <t>Realizar Diez (10) espacios de dialogo con los usuarios de la Dirección Distrital de Asuntos Disciplinarios</t>
  </si>
  <si>
    <t>Desarrollar instancias de coordinación con usuarios de la Dirección Distrital de Política Jurídica.</t>
  </si>
  <si>
    <t>Desarrollar Diez (10) sesiones por la Dirección Distrital de Política Jurídica.</t>
  </si>
  <si>
    <t>Dirección Distrital de Política Jurídica</t>
  </si>
  <si>
    <t xml:space="preserve">Realizar mesas de seguimiento a la información judicial y extrajudicial registrada en el
Sistema de Información de Procesos Judiciales - SIPROJ. </t>
  </si>
  <si>
    <t>Realizar Quince (15) mesas de seguimiento a las mesas de revisión y seguimiento a la información registrada en SIPROJ..</t>
  </si>
  <si>
    <t>Dirección Distrital de Gestión Judicial</t>
  </si>
  <si>
    <t>Desarrollar espacios de interacción con las Entidades Sin Ánimo de Lucro domiciliadas en Bogotá, D.C., en el que se les brinde orientación en aspectos jurídicos, financieros y de inspección, vigilancia y control.</t>
  </si>
  <si>
    <t>Desarrollar como mínimo tres (3) espacios de interacción con los usuarios de la Dirección Distrital de Inspección, Vigilancia y Control.</t>
  </si>
  <si>
    <t>Dirección Distrital de Inspección, Vigilancia y Control</t>
  </si>
  <si>
    <t>Participar en la Audiencia Pública de la Administración Distrital, liderada por la Alcaldesa Mayor de Bogotá</t>
  </si>
  <si>
    <t>Participar en una Audiencia Pública de la Administración Distrital</t>
  </si>
  <si>
    <t>Realizar actividades de alistamiento del Diálogo Ciudadano.</t>
  </si>
  <si>
    <t>Dos (2) actividades desarrolladas de la etapa de alistamiento del Diálogo Ciudadano</t>
  </si>
  <si>
    <t>Desarrollar un escenario de Diálogo Ciudadano de la Secretaría Jurídica Distrital.</t>
  </si>
  <si>
    <t>Desarrollar un (1) escenario de Diálogo Ciudadano de la Secretaría Jurídica Distrital.</t>
  </si>
  <si>
    <t>Mesas de trabajo con entidades distritales para discutir proyectos de actos administrativos que deban ser sancionados por la Alcaldesa Mayor.</t>
  </si>
  <si>
    <t>Dirección Distrital de Doctrina y Asuntos Normativos</t>
  </si>
  <si>
    <t xml:space="preserve">Responsabilidad </t>
  </si>
  <si>
    <t>Participar en reuniones de sensibilización frente al proceso de Rendición de Cuentas que lidere la Veeduría Distrital y/o Departamento Administrativo de la Función Pública y/o Secretaría General de la Alcaldía Mayor.</t>
  </si>
  <si>
    <t>Participar en al menos dos (2) jornadas de sensibilización y/o de procedimientos metodológicos de la Rendición de Cuentas.</t>
  </si>
  <si>
    <t>Elaborar un informe de sistematización de resultados y compromisos del Diálogo Ciudadano 2022.</t>
  </si>
  <si>
    <t>Un informe de sistematización elaborado</t>
  </si>
  <si>
    <t>Realizar evaluación de la estrategia de participación ciudadana 2022</t>
  </si>
  <si>
    <t>Generar un (1)
Informe de
evaluación a la
estrategia de
participación</t>
  </si>
  <si>
    <t>Estructura administrativa y Direccionamiento estratégico</t>
  </si>
  <si>
    <t>Formular el Plan Operativo Anual del Proceso de Atención a la Ciudadanía.</t>
  </si>
  <si>
    <t>Un Plan Operativo Anual del Proceso de Atención a la Ciudadanía formulado.</t>
  </si>
  <si>
    <t>Dirección de Gestión Corporativa - Atención a la Ciudadanía.</t>
  </si>
  <si>
    <t>Socializar ante el Comité Institucional de Gestión y Desempeño los resultados de la gestión del proceso de Atención a la Ciudadanía de forma cuatrimestral.</t>
  </si>
  <si>
    <t>Tres socializaciones ante el Comité Institucional de Gestión y Desempeño.</t>
  </si>
  <si>
    <t>Presentar ante el Comité Institucional de Gestión y Desempeño la recopilación de sugerencias y/o propuestas ciudadanas recibidas a través de Bogotá te Escucha en desarrollo de la estrategia “CONOCE, PROPONE Y PRIORIZA”</t>
  </si>
  <si>
    <t>Tres presentaciones ante el Comité Institucional de Gestión y Desempeño.</t>
  </si>
  <si>
    <t xml:space="preserve">Elaborar un informe consolidado de los resultados de las sugerencias ciudadanas presentadas ante el Comité Institucional de Gestión y Desempeño durante la vigencia de 2022 </t>
  </si>
  <si>
    <t>Un (1) informe</t>
  </si>
  <si>
    <t>Fortalecimiento de los canales de atención</t>
  </si>
  <si>
    <t>Definir e implementar una estrategia que contribuya al fortalecimiento de la atención en el canal telefónico de la Secretaría Jurídica Distrital.</t>
  </si>
  <si>
    <t>Una estrategia implementada.</t>
  </si>
  <si>
    <t>Dirección de Gestión Corporativa - Dirección Inspección Vigilancia y Control.</t>
  </si>
  <si>
    <t>Elaborar contenidos de información para personas en condición de discapacidad visual y publicarlos en la página web de la Secretaría Jurídica Distrital.</t>
  </si>
  <si>
    <t>Tres contenidos elaborados y publicados en la página web</t>
  </si>
  <si>
    <t>Dirección de Gestión Corporativa - TICS</t>
  </si>
  <si>
    <t>Talento Humano</t>
  </si>
  <si>
    <t>Participar en los espacios de articulación interinstitucional e intercambio de conocimientos en temas de atención a la ciudadanía convocados por la Red Distrital de Quejas y Reclamos de la Veeduría Distrital</t>
  </si>
  <si>
    <t>Participación en cuatro (4) espacios de articulación de la Veeduría Distrital</t>
  </si>
  <si>
    <t>Dirección de Gestión Corporativa - Atención a la Ciudadanía</t>
  </si>
  <si>
    <t>Participar en los programas de capacitación sobre Servicio al Ciudadano ofertado por la Secretaría General</t>
  </si>
  <si>
    <t xml:space="preserve">Participación en los programas de capacitación </t>
  </si>
  <si>
    <t>Incluir en el Plan Institucional de Capacitación temáticas de cualificación en atención diferencial e incluyente a Población indígena, comunidades negras, afrocolombianas, palenqueras y raizales, gitanos room o Grupos LGTBI</t>
  </si>
  <si>
    <t>Un Plan Institucional de Capacitación formulado e incluyente</t>
  </si>
  <si>
    <t>Promover la participación de los funcionarios y colaboradores de la Secretaría Jurídica Distrital en las capacitaciones ofertadas por la Secretaria General con relación al manejo de Sistema para la Gestión de Peticiones Ciudadanas Bogotá Te Escucha.</t>
  </si>
  <si>
    <t>Cuatro invitaciones realizadas para  participar en las capacitaciones ofertadas por la Secretaria General.</t>
  </si>
  <si>
    <t>Sensibilizar a los funcionarios y colaboradores sobre la importancia de emplear el lenguaje incluyente en la elaboración de las comunicaciones y demás documentos.</t>
  </si>
  <si>
    <t>Dos socializaciones sobre la importancia de emplear el lenguaje incluyente en la elaboración de las comunicaciones y demás documentos.</t>
  </si>
  <si>
    <t>Normativo y procedimental</t>
  </si>
  <si>
    <t>Incluir en el procedimiento 2311000-PR-014 de Atención a la Ciudadanía lineamientos para la atención y gestión de peticiones verbales en lenguas nativas, de acuerdo con el decreto 1166 de 2016.</t>
  </si>
  <si>
    <t>Un procedimiento de Atención a la Ciudadanía actualizado.</t>
  </si>
  <si>
    <t>Solicitar la firma del compromiso de confidencialidad y no divulgación de la información, en cumplimiento de la Directiva 001 de 2021, a los funcionarios y colaboradores que hagan parte del ciclo de la gestión de PQRS.</t>
  </si>
  <si>
    <t xml:space="preserve">Dos solicitudes de firma del compromiso de confidencialidad y no divulgación de la información realizadas </t>
  </si>
  <si>
    <t>Actualizar el nomograma del proceso de Atención a la Ciudadanía.</t>
  </si>
  <si>
    <t xml:space="preserve">Dos actualizaciones del nomograma del proceso de Atención a la Ciudadanía realizadas </t>
  </si>
  <si>
    <t>Traducir a lenguaje claro dos tipos de respuestas a las solicitudes presentadas por la ciudadanía.</t>
  </si>
  <si>
    <t>Dos tipos de respuestas traducidas a lenguaje claro.</t>
  </si>
  <si>
    <t>Relacionamiento con el ciudadano</t>
  </si>
  <si>
    <t>Difundir piezas comunicacionales para sensibilizar a los funcionarios y colaboradores en temas de atención a la ciudadanía y gestión de peticiones ciudadanas.</t>
  </si>
  <si>
    <t>Cinco piezas comunicacionales difundidas para sensibilizar a los funcionarios y colaboradores en temas de atención a la ciudadanía.</t>
  </si>
  <si>
    <t>Aplicar encuesta de satisfacción sobre los servicios ofrecidos a los usuarios y ciudadanía en general, a través del canal de atención presencial.</t>
  </si>
  <si>
    <t>Tres informes de encuestas generados .</t>
  </si>
  <si>
    <t>Realizar acciones de difusión de los servicios que ofrece la Secretaría Jurídica Distrital para promover el acceso de la ciudadanía a los mismos.</t>
  </si>
  <si>
    <t>Tres acciones de difusión.</t>
  </si>
  <si>
    <t xml:space="preserve">Transparencia activa </t>
  </si>
  <si>
    <t>Promocionar el PAAC ante los servidores, usuarios y ciudadanía en general.</t>
  </si>
  <si>
    <t>Dos divulgaciones del PAAC  realizadas</t>
  </si>
  <si>
    <t xml:space="preserve">Dos difusiones del portafolio de productos y servicios realizadas </t>
  </si>
  <si>
    <t>Promover el acceso a los canales de atención dispuestos para la ciudadanía a través de la divulgación de piezas comunicacionales.</t>
  </si>
  <si>
    <t>Cuatro divulgaciones sobre el acceso a canales de atención.</t>
  </si>
  <si>
    <t>Tres contenidos elaborados y publicados en la página web.</t>
  </si>
  <si>
    <t>Dos Divulgaciones efectuadas</t>
  </si>
  <si>
    <t>Tres publicaciones efectuadas</t>
  </si>
  <si>
    <t>Realizar 64 Boletines jurídicos de actualización de información jurídica..
- Régimen Legal 
- Modelo de Gestión Jurídica.</t>
  </si>
  <si>
    <t xml:space="preserve">Página web actualizada </t>
  </si>
  <si>
    <t xml:space="preserve">Oficina de Tecnologías la Información y las Comunicaciones
Oficina Asesora de Planeación </t>
  </si>
  <si>
    <t>Transparencia pasiva</t>
  </si>
  <si>
    <t>Once informes de PQRS divulgados en la página web de la Entidad.</t>
  </si>
  <si>
    <t>Socializar el informe de calidad y oportunidad de las respuestas emitidas por el Sistema Distrital para la Atención de Peticiones Ciudadanas Bogotá te Escucha, remitido por la Secretaría General.</t>
  </si>
  <si>
    <t>Once socializaciones del informe de calidad y oportunidad de las respuestas.</t>
  </si>
  <si>
    <t>Aplicar encuesta de satisfacción de los servicios prestados por la Dirección Distrital de Inspección, Vigilancia y Control de la Secretaría Jurídica Distrital a la ciudadanía.</t>
  </si>
  <si>
    <t>Aplicar una (1) encuesta de satisfacción sobre los servicios ofrecidos a los usuarios y ciudadanía en general.</t>
  </si>
  <si>
    <t>Dirección Distrital de Inspección, vigilancia y control.</t>
  </si>
  <si>
    <t>Seguimiento acceso a la información pública</t>
  </si>
  <si>
    <t>Desarrollar encuesta de satisfacción a los usuarios de la entidad, respecto a la información contenida en la página web de la Entidad.</t>
  </si>
  <si>
    <t xml:space="preserve">Una encuesta de satisfacción aplicada </t>
  </si>
  <si>
    <t>Oficina Asesora de Planeación</t>
  </si>
  <si>
    <t>Divulgación política de seguridad de la información y de protección de datos personales</t>
  </si>
  <si>
    <t>Formular la política de términos y condiciones de uso del sitio web de la Entidad .</t>
  </si>
  <si>
    <t>Una política de términos y condiciones formulada.</t>
  </si>
  <si>
    <t>Proceso de Comunicaciones 
Oficina de las Tecnología la Información y las Comunicaciones 
Oficina Asesora de Planeación</t>
  </si>
  <si>
    <t xml:space="preserve">Divulgar  la política de derechos de autor y/o autorización de uso sobre los contenidos de la página web. </t>
  </si>
  <si>
    <t xml:space="preserve">Dos divulgaciones de la política de derechos de autor y/o autorización de uso sobre los contenidos efectuadas </t>
  </si>
  <si>
    <t xml:space="preserve">Elaboración de los Instrumentos de Gestión de la Información </t>
  </si>
  <si>
    <t>Índice de Información Clasificada y Reservada de la Entidad actualizado</t>
  </si>
  <si>
    <t>Gestionar el proceso de convalidación de la actualización de Tablas de Retención Documental - TRD</t>
  </si>
  <si>
    <t>Surtir el proceso de convalidación de las Tablas de Retención Documental - TRD</t>
  </si>
  <si>
    <t xml:space="preserve">Criterio diferencial de accesibilidad </t>
  </si>
  <si>
    <t>Efectuar seguimiento al cumplimiento de las directrices establecidas en la Resolución 1519-2020 del MinTIC, respecto a los anexos 1, 3 y 4.</t>
  </si>
  <si>
    <t xml:space="preserve">Dos seguimientos de la Resolución 1519-2020 </t>
  </si>
  <si>
    <t>Oficina de Tecnologías la Información y las Comunicaciones</t>
  </si>
  <si>
    <t>Capacitar servidores  en el uso del centro de relevo implementado por Min TIC</t>
  </si>
  <si>
    <t>Dos capacitaciones</t>
  </si>
  <si>
    <t>Traducir un documento institucional de atención a la ciudadanía a una lengua indígena.</t>
  </si>
  <si>
    <t>Un documento traducido a lengua indígena</t>
  </si>
  <si>
    <t xml:space="preserve">Conocimientos y criterios sobre transparencia y acceso  a la información pública </t>
  </si>
  <si>
    <t>Realizar divulgación del contenido de la ley de transparencia y acceso a la información pública a servidores y usuarios de la entidad.</t>
  </si>
  <si>
    <t xml:space="preserve">Tres divulgaciones efectuadas </t>
  </si>
  <si>
    <t>Gestionar una capacitación sobre transparencia y acceso a la información pública.</t>
  </si>
  <si>
    <t>Una Capacitación sobre transparencia y acceso a la información pública realizada</t>
  </si>
  <si>
    <t>Monitoreo del Acceso a la Información Pública</t>
  </si>
  <si>
    <t>Elaborar y publicar los informes de solicitudes de acceso a información recibidas a través del Sistema Distrital de Gestión de Peticiones Ciudadanas Bogotá te Escucha.</t>
  </si>
  <si>
    <t>Dos informes de solicitudes de acceso a información publicados en la página web.</t>
  </si>
  <si>
    <t>Efectuar evaluación de los contenidos publicados en la página web vs los requisitos establecidos en la ley de transparencia y Anexo No. 2 de la Resolución MinTIC 1519-2020</t>
  </si>
  <si>
    <t>Tres evaluaciones efectuadas</t>
  </si>
  <si>
    <t xml:space="preserve">Anticorrupción </t>
  </si>
  <si>
    <t xml:space="preserve">Un lineamiento elaborado  </t>
  </si>
  <si>
    <t>Elaborar dos (2) lineamiento en Materia Contractual</t>
  </si>
  <si>
    <t xml:space="preserve">Cuatro divulgaciones de la cartilla Anticorrupción </t>
  </si>
  <si>
    <t>Generar herramientas para que haya conocimiento de los actos de corrupción</t>
  </si>
  <si>
    <t>Dos herramientas para que haya conocimiento de los actos de corrupción</t>
  </si>
  <si>
    <t>Realizar jornadas de capacitación a los funcionarios del Distrito capital sobre las temáticas: a) Cambios sustanciales y procesales de la Ley 1952 de 2019, modificada por la Ley 2094 de 2021; b) Conflicto de intereses; c) Conductas de que constituyen actos de corrupción.</t>
  </si>
  <si>
    <t>Dirección de Gestión Corporativa 
Dirección de Asuntos Disciplinarios</t>
  </si>
  <si>
    <t>Alistamiento</t>
  </si>
  <si>
    <t>Capacitar a los gestores de integridad de la Entidad en el curso denominado: Gestores de Integridad “Líderes de la cultura de integridad en el distrito”</t>
  </si>
  <si>
    <t>Gestores de Integridad Capacitados</t>
  </si>
  <si>
    <t>Diagnóstico</t>
  </si>
  <si>
    <t>Diseñar y aplicar una herramienta que permita la identificación de la apropiación de los valores institucionales por parte de los funcionarios y colaboradores de la Entidad.</t>
  </si>
  <si>
    <t xml:space="preserve">Una herramienta diseñada y aplicada. </t>
  </si>
  <si>
    <t>Diez campañas de comunicación efectuadas</t>
  </si>
  <si>
    <t>Desarrollar actividades de sensibilización y apropiación de los valores en la entidad.</t>
  </si>
  <si>
    <t xml:space="preserve">Cinco actividades de sensibilización y apropiación de los valores desarrolladas </t>
  </si>
  <si>
    <t xml:space="preserve">Seguimiento y evaluación </t>
  </si>
  <si>
    <t xml:space="preserve">Una herramienta aplicada para identificación de apropiación de los valores institucionales </t>
  </si>
  <si>
    <t>Realizar informe de resultados del plan de trabajo de gestión de integridad, donde se incluya el análisis del nivel de apropiación de los valores institucionales.</t>
  </si>
  <si>
    <t xml:space="preserve">Un informe de resultados elaborado </t>
  </si>
  <si>
    <t>COMPONENTE 7:  CONFLICTO DE INTERESES</t>
  </si>
  <si>
    <t xml:space="preserve">Planeación </t>
  </si>
  <si>
    <t>Acciones formuladas para el seguimiento de conflicto de interés en la Entidad.</t>
  </si>
  <si>
    <t>Tres reportes de monitoreo a los riesgos identificados</t>
  </si>
  <si>
    <t>Programar en el plan Institucional de Capacitaciones procesos de formación asociados con integridad, ética de lo público o conflicto de intereses.</t>
  </si>
  <si>
    <t>Condiciones Institucionales</t>
  </si>
  <si>
    <t>Realizar el reporte de la gestión de conflictos de interés ante el Comité de Gestión y Desempeño de la Entidad.</t>
  </si>
  <si>
    <t>Dos reportes de gestión de conflictos de interés presentados ante el Comité de Gestión y Desempeño de la Entidad.</t>
  </si>
  <si>
    <t>Actualizar el procedimiento para el trámite y gestión de conflictos de interés para la Secretaría Jurídica Distrital.</t>
  </si>
  <si>
    <t>Un procedimiento actualizado para el tramite y gestión de conflictos de interés</t>
  </si>
  <si>
    <t xml:space="preserve">Pedagogía </t>
  </si>
  <si>
    <t>Promover la participación de los servidores públicos y colaboradores en la realización del curso de integridad, transparencia y lucha contra la corrupción, ofertado por el DAFP</t>
  </si>
  <si>
    <t>Participación del 70 % de los funcionarios y colaboradores en el curso de transparencia y lucha contra la corrupción</t>
  </si>
  <si>
    <t>Realizar las capacitaciones y sensibilizaciones sobre conflictos de interés y su respectiva declaración, en el marco del Plan Institucional de Capacitaciones.</t>
  </si>
  <si>
    <t xml:space="preserve">Una capacitación y/o sensibilización sobre conflictos de interés </t>
  </si>
  <si>
    <t>Seguimiento y Evaluación</t>
  </si>
  <si>
    <t>Realizar el seguimiento a la presentación de la declaración anual de bienes y rentas y la declaración de conflictos de interés</t>
  </si>
  <si>
    <t xml:space="preserve">100% de las declaraciones de bienes y rentas y conflictos de interés recibidas </t>
  </si>
  <si>
    <t>Elaborar informe sobre la declaración de bienes y rentas</t>
  </si>
  <si>
    <t xml:space="preserve">Un informe sobre la declaración de bienes y rentas elaborado </t>
  </si>
  <si>
    <t>Sensibilizar a los gestores de calidad sobre la metodología de riesgos.</t>
  </si>
  <si>
    <t>Realizar  análisis interno y externo, así como Identificar, valorar y analizar los riesgos de cada proceso de la Entidad.</t>
  </si>
  <si>
    <t>Tecnológica</t>
  </si>
  <si>
    <t>Mesas de trabajo con las entidades distrital para discusión de proyectos de actos administrativos</t>
  </si>
  <si>
    <t>Oficina de control
Interno</t>
  </si>
  <si>
    <t>Dirección Distrital de Inspección, vigilancia y control. Dirección de Gestión Corporativa - Atención a la Ciudadanía.</t>
  </si>
  <si>
    <t>Divulgar los diferentes canales de atención para presentar quejas relacionadas con los operadores disciplinarios.</t>
  </si>
  <si>
    <t>Dirección Distrital de Asuntos Disciplinario</t>
  </si>
  <si>
    <t>Publicar las respuestas dadas a  los derechos de petición de consulta, relacionándolos con palabras claves que generan el interés de los ciudadanos.</t>
  </si>
  <si>
    <t>64 boletines jurídicos de Actualización de información Jurídica</t>
  </si>
  <si>
    <t>Actualizar la página web conforme los lineamientos de la Circular 001 de 2022 de la Secretaría General de la Alcaldía Mayor de Bogotá D.C.</t>
  </si>
  <si>
    <t>Oficina de Tecnología la Información y las Comunicaciones</t>
  </si>
  <si>
    <t>Elaborar un (1) lineamiento en prevención del daño antijurídico</t>
  </si>
  <si>
    <t xml:space="preserve">Dos lineamientos elaborados </t>
  </si>
  <si>
    <t>Desarrollar una (1) jornada de orientación en prevención del daño antijurídico</t>
  </si>
  <si>
    <t>Una Jornada de Orientación desarrollada</t>
  </si>
  <si>
    <t>Divulgar la Cartilla Anticorrupción elaborada por el proyecto del modelo jurídico anticorrupción</t>
  </si>
  <si>
    <t>Tres jornadas de capacitación desarrolladas</t>
  </si>
  <si>
    <t>Divulgar aspectos relevantes de las Políticas Antisoborno y Antifraude y Antipiratería de la Entidad</t>
  </si>
  <si>
    <t>Aplicar la herramienta de identificación de apropiación de los valores institucionales con el fin de determinar el nivel de apropiación que tuvieron los funcionarios y colaboradores una vez desarrolladas las actividades propuestas en el plan de trabajo.</t>
  </si>
  <si>
    <t>Realizar el reporte de riesgos y ejecución de los controles asociados a la gestión de conflictos de interés</t>
  </si>
  <si>
    <t xml:space="preserve">Un Plan de Institucionales Capacitación con los procesos de formación programados </t>
  </si>
  <si>
    <t>No se presentan avances. La Fecha de inicio de la actividad 01/07/2022</t>
  </si>
  <si>
    <t>No se presentan avances. La Fecha de inicio de la actividad 01/6/2022</t>
  </si>
  <si>
    <t xml:space="preserve">Se efectuó la actualización de la Guía de diseño y evaluación de controles, surtiendo el flujo de aprobación en el sistema Smart hasta su divulgación ( código 2310100-GS-06 versión 2). Se evidenció en el aplicativo publicación del documento el 22/03/2022
Evidencia: Guía de diseño y evaluación de controles </t>
  </si>
  <si>
    <t xml:space="preserve">Se desarrolló sensibilización sobre la nueva metodología para la administración del riesgo de gestión a los gestores de calidad de la Entidad.
Evidencia: Pantallazos de la sensibilización </t>
  </si>
  <si>
    <t>Cada uno de los procesos efectuó la identificación, análisis y evaluación de los riesgos de corrupción y de gestión, desarrollando la matriz DOFA para identificar las causas por la cuales se puede presentar un posible riesgo.
Evidencia: Mapa de riesgos de corrupción 2022
Link de publicación: https://www.secretariajuridica.gov.co/transparencia/4_planeacion_presupuesto_e_informes?field_4_planeacion_presupuesto_e_target_id=145&amp;field_fecha_de_emision_document_value=9</t>
  </si>
  <si>
    <t>Se evidenció la matriz de riesgos de corrupción vigencia 2022 publicada en la pagina web enlace
https://www.secretariajuridica.gov.co/transparencia/4_planeacion_presupuesto_e_informes?field_4_planeacion_presupuesto_e_target_id=145&amp;field_fecha_de_emision_document_value=9</t>
  </si>
  <si>
    <t>Se realizó la publicación del mapa de riesgos de corrupción 2022, versión preliminar con el fin de recibir observaciones y sugerencias por parte de nuestro usuarios y ciudadanía en general.
Ver link de publicación: https://www.secretariajuridica.gov.co/conozca-el-plan-anticorrupcion-y-de-atencion-al-ciudadano-paac-2022-version-preliminar</t>
  </si>
  <si>
    <t>Se publicó el mapa de riesgos de corrupción 2022 versión definitiva.
Ver link de publicación: https://www.secretariajuridica.gov.co/este-es-el-plan-anticorrupcion-y-de-atencion-al-ciudadano-paac-2022</t>
  </si>
  <si>
    <t xml:space="preserve">Se verificó la solicitud realizada por la OAP ante las Direcciones y Oficinas de la SJD y mediante la pagina Web de la Secretaría Jurídica a la ciudadanía en general con el fin de dar a conocer el proyecto de mapa de riesgos de corrupción 2022 y recibir aportes para la elaboración definitiva. Igualmente, la posterior divulgación y publicación en la página Web de la SJD.
Evidencia:
https://www.secretariajuridica.gov.co/sites/default/files/2022-02/SEGUIMIENTO%20A%20LA%20CONSTRUCCI%C3%93N%20CONSULTA%20Y%20DIVULGACI%C3%93N%20DEL%20MAPA%20DE%20RIESGOS%20DE%20CORRUPCI%C3%93N%202022_0.pdf
</t>
  </si>
  <si>
    <t>Se realizó un seguimiento del Mapa de Riesgo de  Corrupción de la Secretaria Jurídica vigencia 2021, el 
17 de enero del 2022.
Evidencia:
https://www.secretariajuridica.gov.co/transparencia/4_planeacion_presupuesto_e_informes?field_4_planeacion_presupuesto_e_target_id=208&amp;field_fecha_de_emision_document_value=8</t>
  </si>
  <si>
    <t>No se presentan avances. La fecha de inicio de la actividad es 16/05/2022</t>
  </si>
  <si>
    <t>ACTIVIDADES REALIZADAS / META O PRODUCTO  A ABRIL 30 DE 2022</t>
  </si>
  <si>
    <t>Se han publicado 3 informes de PQRS en la página web correspondientes a los meses de enero, febrero y marzo de 2022, vale mencionar que a la fecha de presentación de este reporte la Secretaría General aún no ha remitido el consolidado correspondiente al mes de abril, ya que estos reportes son generados mes vencido.
Enlace: 
https://secretariajuridica.gov.co/transparencia/4_planeacion_presupuesto_e_informes?field_4_planeacion_presupuesto_e_target_id=157&amp;field_fecha_de_emision_document_value=9</t>
  </si>
  <si>
    <t>A partir del Plan Estratégico 2020 - 2024 de la Secretaría Jurídica Distrital, se formuló el respectivo Plan de Acción o Plan de Gasto Público de la vigencia 2022, en el cual se involucraron  las metas institucionales con sus indicadores, el Plan Anual de Adquisiciones y la distribución del presupuesto asignado para el presente año.
A la fecha del presente seguimiento se evidenció que el plan de acción fue actualizado a versión 2 en el mes de marzo del presente año.
Plan de Acción 2022:
https://secretariajuridica.gov.co/transparencia/4_planeacion_presupuesto_e_informes?field_4_planeacion_presupuesto_e_target_id=136&amp;field_fecha_de_emision_document_value=9</t>
  </si>
  <si>
    <t>No se presentan avances. La fecha de inicio de la actividad es 02/05/2022</t>
  </si>
  <si>
    <t xml:space="preserve">Se llevaron a cabo tres (3) espacios de dialogo, los cuales se relacionan a continuación:                               
1. Secretaría de Movilidad - Comité Intersectorial de Coordinación Jurídica entre la Secretaría de Movilidad y la DDAD en relación con el marco normativo en materia disciplinaria y separación de roles. (Ley 1952 de 2019, Ley 2094 de 2021, Directiva 013 de 2021) Reunión llevada a cabo el 16 de febrero de 2022.                                        
2. Secretaría Distrital de Cultura, Recreación y Deporte- Comité Intersectorial de Coordinación Jurídica del Sector Cultura, Recreación y Deporte. (Separación de roles Ley 2094 de 2021) Llevada a cabo el 24 de marzo de 2022.                                                                        
3. Secretaría Distrital de Educación – Mesa de Trabajo Implementación Ley 1952, llevada a cabo el 04 de abril de 2022.   
</t>
  </si>
  <si>
    <t>Se llevó a cabo un mesa de trabajo de seguimiento a los compromisos adquiridos en mesa de seguimiento a la información registrada en SIPROJ de la Secretaría Distrital de Educación.</t>
  </si>
  <si>
    <t>No se presentan avances. La fecha de inicio de la actividad es 01/06/2022</t>
  </si>
  <si>
    <t>No se presentan avances. La fecha de inicio de la actividad es 01/08/2022</t>
  </si>
  <si>
    <t>No se presentan avances. La fecha de inicio de la actividad es 01/09/2022</t>
  </si>
  <si>
    <t>No se presentan avances. La fecha de inicio de la actividad es 01/11/2022</t>
  </si>
  <si>
    <t>Se evidenció Plan Operativo Anual del Proceso de Atención a la Ciudadanía formulado</t>
  </si>
  <si>
    <t xml:space="preserve">Se recomienda que adicional a la presentación realizada, se adjunte el acta del Comité de gestión y desempeño institucional </t>
  </si>
  <si>
    <t>En el mes de abril se presentó ante el Comité Institucional de Gestión y Desempeño la recopilación de sugerencias y/o propuestas ciudadanas recibidas a través de Bogotá te Escucha correspondiente al 1er trimestre de 2022</t>
  </si>
  <si>
    <t>No se presentan avances. La fecha de inicio de la actividad es 01/12/2022</t>
  </si>
  <si>
    <t xml:space="preserve">Se adelantó una mesa de trabajo con el proceso de comunicaciones y oficina de TICS a través de la cual se definieron los temas para desarrollar el contenido dirigido para las personas en condición de discapacidad visual:  trámites, servicios que ofrece la SJD y Carta de Trato Digno respectivamente.  </t>
  </si>
  <si>
    <t>Para el 1er cuatrimestre de 2022, el proceso de Atención a la Ciudadanía participó en 5 espacios de articulación interinstitucional convocados por la Red Distrital de Quejas y Reclamos de la Veeduría Distrital:
Nodo Central 
Plenaria Red de Quejas Reclamos 
Nodo Intersectorial Lenguaje Claro 
Nodo Intersectorial Formación y Capacitación
Seminario Web de Lenguaje Claro</t>
  </si>
  <si>
    <t>El proceso de Atención a la Ciudadanía para el 1er cuatrimestre de 2022, participó en dos (2) jornadas de capacitación convocadas por la Secretaría General sobre Servicio al Ciudadano: 
*Cualificación Inicial
*Cualificación sobre atención a la ciudadanía convocada por la Secretaría General - Ciclo 1 Hablemos de público en el servicio</t>
  </si>
  <si>
    <t xml:space="preserve">*Se gestionó ante la Dirección Distrital de la Calidad del Servicio de la Secretaría General la inscripción de los funcionarios y colaboradores que manejan el sistema BTE a la capacitación funcional programada para el 10 de marzo.  
*Se invitó a los funcionarios y colaboradores a participar en la sesión de capacitación funcional de registro, clasificación y cierre de peticiones en Bogotá te escucha. 
*Se invitó a los funcionarios y colaboradores a participar en la sesión de  Administradores del Sistema de Bogotá te Escucha </t>
  </si>
  <si>
    <t>Mediante radicado 3-2022-1762 se solicitó el 1er diligenciamiento del Acuerdo de confidencialidad y no divulgación de la información a los funcionarios y colaboradores que participan en el ciclo de gestión de PQRS</t>
  </si>
  <si>
    <t>En el mes de febrero se publicó en el Boletín Interno y a través del correo de la GDC una pieza comunicacional relacionada con la gestión de PQRS
* En el mes de abril de se publicó a través del correo de la GDC una pieza comunicacional relacionada con el cierre de las peticiones en el Sistema de Bogotá te Escucha.</t>
  </si>
  <si>
    <t>La Dirección Distrital de Inspección, Vigilancia y Control aplicó la encuesta de percepción ciudadana, en los puntos de atención dispuestos. 
Por su parte el proceso de Atención a la Ciudadanía procedió con el análisis de resultados el cual se adjunta como evidencia.</t>
  </si>
  <si>
    <t>La Dirección Distrital de Inspección, Vigilancia y Control aplicó la encuesta de percepción ciudadana, en los puntos de atención dispuestos. 
Por su parte el proceso de Atención a la Ciudadanía procedió con el análisis de resultados el cual se adjunta como evidencia.</t>
  </si>
  <si>
    <t xml:space="preserve">Se adelantó una mesa de trabajo con el proceso de comunicaciones y oficina de TICS a través de la cual se definieron los temas para proceder con la elaboración de los contenidos: Trámites, Servicios y Carta de Trato Digno. </t>
  </si>
  <si>
    <t>Se han publicado 3 informes de PQRS en la página web correspondientes a los meses de enero, febrero y marzo de 2022, vale mencionar que a la fecha de presentación de este reporte la Secretaría General aún no ha remitido el consolidado correspondiente al mes de abril, ya que estos reportes son generados mes vencido.
https://secretariajuridica.gov.co/transparencia/4_planeacion_presupuesto_e_informes?field_4_planeacion_presupuesto_e_target_id=157&amp;field_fecha_de_emision_document_value=9</t>
  </si>
  <si>
    <t>Se han realizado 3 socializaciones del informe mensual de calidad y oportunidad de las respuestas a las dependencias que reportaron novedades para los periodos de enero, febrero y marzo de 2022</t>
  </si>
  <si>
    <t>No se presentan avances. La fecha de inicio de la actividad fue el pasado 01/03/2022</t>
  </si>
  <si>
    <t>La Oficina de TICS argumentó que dentro del cronograma de actividades de la oficina se tiene establecido realizar la identificación y valoración del registro de activos de información e información clasificada y reservada en el segundo trimestre de 2022</t>
  </si>
  <si>
    <t xml:space="preserve">La oficina de TICS argumentó que dentro del cronograma de actividades de la oficina se tiene establecido realizar la identificación y valoración del registro de activos de información e información clasificada y reservada en el segundo trimestre de 2022. Se recomienda ejecutar la actividad dentro de los tiempo establecidos en el PAAC. </t>
  </si>
  <si>
    <t>No se presentan avances. La fecha de inicio de la actividad fue el pasado 03/01/2022</t>
  </si>
  <si>
    <t xml:space="preserve">La DGC Para el proceso de convalidación de las TRD el 18 de marzo de 2022 se remitió oficio 2-2022-3988 solicitando mesa de trabajo para aclarar las observaciones recibidas el 25 de febrero de 2022, de la cual se recibe respuesta el 08 de abril en la cual indican que se deben remitir nuevamente las TRD con los ajustes solicitados, actividad que se está desarrollando para remitir en el mes de mayo. </t>
  </si>
  <si>
    <t>No se presentan avances. La fecha de inicio de la actividad fue el pasado 01/06/2022</t>
  </si>
  <si>
    <t xml:space="preserve">Se realizó primera divulgación de la ley de transparencia dando a conocer los principios rectores de esta ley.
Evidencia: Divulgación en boletín interno Principios de la Ley de Transparencia </t>
  </si>
  <si>
    <t>No se presentan avances. La fecha de inicio de la actividad fue el pasado 01/04/2022</t>
  </si>
  <si>
    <t xml:space="preserve">De acuerdo a lo reportado por la Oficina Asesora de Planeación se indicó que se iniciará con esta actividad en el segundo trimestre de 2022. Se recomienda ejecutar la actividad dentro de los tiempo establecidos en el PAAC. </t>
  </si>
  <si>
    <t xml:space="preserve">Se desarrolló la primera evaluación de el diseño y contenidos de la página web vs los requisitos establecidos en la Resolución 1519 de 2020, Anexo 2. 
Evidencia: Primera evaluación página web </t>
  </si>
  <si>
    <t>En el mes de febrero se publicó el estudio denominado "Análisis situacional sobre la gestión jurídica en materia contractual de las Entidades y Organismos del Distrito Capital", el cual puede ser consultado en los siguientes enlaces: 
https://legalbog.secretariajuridica.gov.co/biblioteca-publico#/biblioteca-publico/2279 y https://secretariajuridica.gov.co/sites/default/files/Documento%20Analisis%20contractual%20Ajustado%20ISSN.pdf
En el mes de abril se publico el estudio "RECOMENDACIONES PARA LA APLICACIÓN DE BUENAS PRÁCTICAS EN LA GESTIÓN CONTRACTUAL EN LOS ORGANISMOS Y ENTIDADES DEL DISTRITO CAPITAL", el cual puede ser consultado en los siguientes enlaces: 
https://legalbog.secretariajuridica.gov.co/biblioteca-publico#/biblioteca-publico/2280 y https://secretariajuridica.gov.co/sites/default/files/Recomendaciones%20para%20la%20aplicaci%C3%B3n%20de%20buenas%20pr%C3%A1cticas%20en%20la%20gesti%C3%B3n%20contractual%20en%20los%20organismos%20y%20entidades%20del%20Distrito%20Capital%20(2).pdf</t>
  </si>
  <si>
    <t xml:space="preserve">No se presentan avances. La fecha de inicio de la actividad es el 01/05/2022 </t>
  </si>
  <si>
    <t xml:space="preserve">No se presentan avances. La fecha de inicio de la actividad fue el pasado  02/02/2022 </t>
  </si>
  <si>
    <t xml:space="preserve">No se presentan avances. La fecha de inicio de la actividad es el 01/07/2022 </t>
  </si>
  <si>
    <t xml:space="preserve">
Se realizó la capacitación a) Cambios sustanciales y procesales de la Ley 1952 de 2019, la cual se llevó a cabo en fecha 25/02/2022 a cargo del Dr. Camilo García.
</t>
  </si>
  <si>
    <t>Se realizó la primera divulgación sobre la Política Antifraude en la Entidad.
Se adjunta divulgación en boletín interno</t>
  </si>
  <si>
    <t xml:space="preserve">No se presentan avances. La fecha de inicio de la actividad fue el pasado  01/03/2022 </t>
  </si>
  <si>
    <t>• Se desarrollo la herramienta para la medición del nivel de apropiación del código de integridad al interior de la entidad, esta herramienta se elaboró partiendo de la caja de herramientas dispuesta por el Departamento Administrativo de la Función Pública (DAFP), la cual contaba con preguntas formulada para valores establecidos por esta entidad y la cual fue complementada con la generación de preguntas asociadas con los nuevos valores adoptados por la entidad en la Resolución 205 de 2021 (Integridad, Responsabilidad).
 Como resultado de esto se generó un instrumento con 38 preguntas, 5 asociadas con el Código de Integridad, 5 para cada uno de los valores de Honestidad, Respeto, Compromiso, Diligencia, Justicia y 4 para los valores de Integridad y Responsabilidad. Para cada una de las preguntas formuladas las respuestas disponibles eran: Totalmente de acuerdo, De acuerdo, Desacuerdo, Totalmente en Desacuerdo.
 • El 15 de febrero se presentó la herramienta para la medición del nivel de apropiación del Código de Integridad a los servidores públicos y Colaboradores de la entidad por medio del correo electrónico de la Dirección de Gestión Corporativa, en la cual se otorgo un plazo para el diligenciamiento de la misma un plazo de 10 días los cuales se cumplían el 25 de Febrero, como resultado de la aplicación de la herramienta, se obtuvo una participación de 115 Servidores Públicos y Colaboradores. 
 • Con los resultados obtenidos se genero el informe de Evaluación del Nivel de Apropiación del Código de Integridad donde se consolidaron los resultados obtenidos de las respuestas entregadas por los servidores, logrando analizar de manera general los resultados de la entidad y el panorama general de cada una de las dependencias de la entidad.
 •se generó una pieza comunicacional donde se presentaron los resultados obtenidos, con el fin de que los servidores y colaboradores pudieran conocer los niveles de apropiación del código de integridad en la entidad</t>
  </si>
  <si>
    <t>Durante el periodo de evaluación se publicaron 10 piezas comunicaciones asociadas a la difusión del código de integridad y de actividades asociadas al mismo</t>
  </si>
  <si>
    <t>Durante el periodo de evaluación se invitó a los funcionarios de la entidad en la participación en el curso denominado Integridad Transparencia y Lucha contra la Corrupción ofertado por la el DAFP.
Se realizaron 4 piezas comunicaciones invitado a los servidores a certificarse</t>
  </si>
  <si>
    <t xml:space="preserve">No se presentan avances. La fecha de inicio de la actividad es el 01/11/2022 </t>
  </si>
  <si>
    <t>Formular acciones para el seguimiento al reporte anual de conflictos de interés, así como la entrega del mismo por parte de los funcionarios que se vinculen a la entidad durante la vigencia.</t>
  </si>
  <si>
    <t>Dentro de la formulación del Plan Operativo Anual de la Dirección de Gestión Corporativa específicamente en las acciones planteadas para el proceso de gestión de talento humano se formuló la siguiente Meta: "Garantizar la completitud del 100% de información correspondiente a la declaración de conflicto de interés de funcionarios de la Entidad." y asociada a esta la actividad: "Realizar seguimiento a la entrega de la declaración anual de conflictos de interés por parte de los funcionarios de la Secretaría Jurídica Distrital reportada en el aplicativo SIDEAP."
 De esta manera se cumple con lo programado</t>
  </si>
  <si>
    <t>Se realiza el respectivo monitoreo, evidenciando la ejecución de los controles y corroborando la no Materializado el riesgo en mención</t>
  </si>
  <si>
    <t>Se realiza la formulación del plan institucional de capacitación para la vigencia 2022 en la cual se tiene dentro de los temas a tratar el tema de integridad, ética de lo publico o conflicto de intereses, el mencionado plan fue formulado publicado en la pagina web de la entidad antes de 30 de enero de acuerdo a la normatividad</t>
  </si>
  <si>
    <t xml:space="preserve">No se presentan avances. La fecha de inicio de la actividad es el 01/08/2022 </t>
  </si>
  <si>
    <t>Durante el periodo de evaluación se contabilizaron un total de 70 Certificaciones del curso denominado Integridad Transparencia y Lucha Contra la Corrupción de los cuales 12 corresponde a colaboradores y 58 a Funcionarios de la Planta de la Secretaria Jurídica Distrital, a corte de abril de 2022 la población total compuesta por funcionarios y colaboradores corresponde a 275 donde 162 son Funcionarios activos y 113 contratistas</t>
  </si>
  <si>
    <t xml:space="preserve">No se presentan avances. La fecha de inicio de la actividad fue el pasado 01/02/2022 </t>
  </si>
  <si>
    <t>De acuerdo al reporte generado por el aplicativo SIDEAP, donde se registra la declaración de bienes y rentas a corte de 30 de abril se realizaron 122 Declaraciones de bienes y rentas para la vigencia 2022, donde 110 corresponden a contratistas y 12 de Funcionarios de planta</t>
  </si>
  <si>
    <t xml:space="preserve">Teniendo en cuenta que la meta de la actividad corresponde a "Tres contenidos elaborados y publicados en la página web" y la evidencia aportada corresponde a una reunión entre el proceso de comunicaciones y oficina de TICS en donde se definieron los temas para desarrollar el contenido esta oficina considera que el avance reportado por la OAP del 30% y su evidencia no apunta al cumplimiento de la meta. </t>
  </si>
  <si>
    <t xml:space="preserve">Una vez revisado el formato en donde se realizó el documento, se observa que el documento adjunto se encuentra sin codificación (código, versión) del SIG de la SJD. 
El enlace adjunto no permite ver la ruta de publicación en la pagina web de la SJD. </t>
  </si>
  <si>
    <t xml:space="preserve">Se recomienda ejecutar la actividad dentro de los tiempos establecidos en el PAAC. </t>
  </si>
  <si>
    <t xml:space="preserve">Teniendo en cuenta que el Plan Estratégico se actualiza cada año, se recomienda que en el documento se implemente el control de cambios, con el fin de tener una trazabilidad sobre las actualizaciones o cambios que se realizan. </t>
  </si>
  <si>
    <t>Se recomienda realizar seguimiento al diligenciamiento  del Acuerdo de confidencialidad y no divulgación de la información, teniendo en cuenta la solicitud realizada y la cual se allegó como evidencia de la actividad.</t>
  </si>
  <si>
    <t>Se han elaborado y publicado los informe de ejecución presupuestal correspondiente a los meses de diciembre de 2021, enero, febrero y marzo de 2022.
Ver link de publicación: https://www.secretariajuridica.gov.co/transparencia/4_planeacion_presupuesto_e_informes?field_4_planeacion_presupuesto_e_target_id=101</t>
  </si>
  <si>
    <t>Observaciones</t>
  </si>
  <si>
    <t>Los gestores de integridad de la entidad fueron inscritos en el curso denominado Gestores de Integridad “Líderes de la cultura de integridad en el distrito "Ofertado por la secretaria general por medio de la plataforma soy 10 aprende al momento del presente reporte el curso encuentra en ejecución por tal motivo solamente 1 de los gestores han reportado la culminación exitosa del mismo.</t>
  </si>
  <si>
    <t>Desde la oficina TIC se publicó desde la primera semana de marzo la política de términos y condiciones de uso del sitio web de la Entidad . La cual se encuentra en el link https://secretariajuridica.gov.co/sites/default/files/Terminos-y-Condiciones-Portal-web.docx</t>
  </si>
  <si>
    <t xml:space="preserve">Se efectuó la actualización de los formatos de mapas de riesgos de gestión y de corrupción, modificando y agregando los lineamientos establecidos en la metodología de gestión de riesgos tanto para corrupción como para gestión.
Evidencia: Se adjuntan formatos de mapa de riesgos de gestión y de corrupción </t>
  </si>
  <si>
    <t>Se realizó la actualización del contexto estratégico de la organización, incluyendo el análisis PESTEL, información que se documento en el Plan Estratégico de la Entidad. Se identificó fuerzas macro (externas) tales como Político, económico, social, tecnológico, ecológico - ambiental y legal. 
Ver Plan Estratégico:  https://www.secretariajuridica.gov.co/transparencia/4_planeacion_presupuesto_e_informes?field_4_planeacion_presupuesto_e_target_id=150&amp;field_fecha_de_emision_document_value=9</t>
  </si>
  <si>
    <t>Los procesos efectuaron el primer reporte de monitoreo tanto para los riesgos de corrupción como de gestión, desde la OAP se efectuó revisión y retroalimentación sobre lo registrado, logrando así la consolidación del reporte institucional del monitoreo a los riesgos.
Link: https://www.secretariajuridica.gov.co/transparencia/4_planeacion_presupuesto_e_informes?field_4_planeacion_presupuesto_e_target_id=145&amp;field_fecha_de_emision_document_value=9</t>
  </si>
  <si>
    <t>Se realizó seguimiento a la elaboración del mapa de 
riesgos de corrupción según actividades programadas por la OAP. Se verificó la elaboración. Se publicó informe en la página web de la SJD.
Evidencia:
https://www.secretariajuridica.gov.co/sites/default/files/2022-02/SEGUIMIENTO%20A%20LA%20CONSTRUCCI%C3%93N%20CONSULTA%20Y%20DIVULGACI%C3%93N%20DEL%20MAPA%20DE%20RIESGOS%20DE%20CORRUPCI%C3%93N%202022_0.pdf</t>
  </si>
  <si>
    <t>Con el fin de contar con información actualizada  de cara a la ciudadanía,  se solicitó la actualización general de los ocho (8) trámites de cara al ciudadano. Posteriormente  se realizarán los ajustes en las herramientas  internas y externas habilitadas para tal fin para dar inicio a las mesas de trabajo con la Oficina TIC de la Secretaría Jurídica  y  acordar la parametrización de la información que incluirá en el chat virtual.  
Se observa actualización de la información relacionada con los puntos de atención en el SUIT.</t>
  </si>
  <si>
    <t>Se recomienda que se defina una meta numérica de acuerdo a la definición establecida en la Guía para la construcción y análisis de indicadores del DNP que argumenta en el numeral No. 2.5.4. "(...) el objetivo primordial de un indicador es la medición o verificación de un objetivo. Las metas del indicador son la expresión numérica del objetivo deseado.</t>
  </si>
  <si>
    <t>En el mes de enero de 2022, la Secretaría Jurídica Distrital adelantó el proceso de formulación de la Estrategia de Rendición de Cuentas, la cual fue registrada en el Plan Anticorrupción y Atención al Ciudadano - PAAC 2022 y divulgada para conocimiento y participación de los usuarios y partes interesadas de la Entidad, en concordancia con el Decreto 612 de 2018.
Estrategia de Rendición de Cuentas 2022:
https://secretariajuridica.gov.co/transparencia/4_planeacion_presupuesto_e_informes?field_4_planeacion_presupuesto_e_target_id=145&amp;field_fecha_de_emision_document_value=9</t>
  </si>
  <si>
    <t>Se actualizó el Plan Estratégico Institucional 2020 – 2024, de tal forma, que guarde coherencia con el Plan de Desarrollo Distrital “Un Nuevo Contrato Social y Ambiental para la Bogotá del Siglo XXI” y con las prioridades de gestión institucional.
En este sentido, se actualizó el contexto estratégico de la Entidad, a partir de un análisis externo, realizado mediante la herramienta PESTEL. Así mismo, se actualizaron los valores y se precisaron las metas y el presupuesto asignado para la vigencia 2022.
Plan Estratégico Institucional 2020 - 2024:
https://secretariajuridica.gov.co/transparencia/4_planeacion_presupuesto_e_informes?field_4_planeacion_presupuesto_e_target_id=150&amp;field_fecha_de_emision_document_value=9</t>
  </si>
  <si>
    <t>Teniendo en cuenta uno de los espacios de interacción con la ciudadanía, definido en la Estrategia de Rendición de Cuentas 2022, consistente en  la generación y divulgación de información permanente, en el primer cuatrimestre de la vigencia 2022,  la Secretaría Jurídica Distrital elaboró dos (2) informes de gestión; en el primero, se consolidó y se divulgaron los resultados obtenidos en el cuarto trimestre de la vigencia 2021. En el segundo se reportaron los resultados obtenidos en el primer trimestre de la vigencia 2022.
Informes de Gestión y Resultados:
https://www.secretariajuridica.gov.co/transparencia/4_planeacion_presupuesto_e_informes?field_4_planeacion_presupuesto_e_target_id=107&amp;field_fecha_de_emision_document_value=All</t>
  </si>
  <si>
    <t xml:space="preserve">Se llevó a cabo dos sesiones del comité jurídico distrital , en los cuales se aprobó el plan de acción para la vigencia 2022, presentación del Decreto 556 de 2021 Plan Maestro de Acciones Judiciales, priorización temas Comité Jurídico Distrital, seguimiento Comités Intersectoriales, presentación estandarización proceso de gestión jurídica 
De igual forma se realizó el Comité Distrital de Apoyo a la Contratación, en el cual se aprobó el Plan Anual de Trabajo de la instancia, análisis frente a lo dispuesto en el Decreto 310 de 2021, Política de Compras Públicas y Contratación Pública para el Distrito Capital y las actividades de gestión del conocimiento en materia de contratación para las entidades.
Link acta Comité Jurídico Distrital: https://www.secretariajuridica.gov.co/transparencia/11_1_3_instancias_donde_se_ejerce_como_secretaria_tecnica?field_nombre_instancia_target_id=196&amp;field_tipo_value=actas&amp;field_fecha_de_emision_document_value=All
</t>
  </si>
  <si>
    <t>De acuerdo al reporte realizado por la OAP, se argumenta que la actividad se cumplió en un 10%. Sin embargo, teniendo la formulación del indicador el resultado corresponde al  6,67%.</t>
  </si>
  <si>
    <t xml:space="preserve">Se llevaron a cabo las siguientes ferias de servicios dirigidas a las entidades sin ánimo de lucro, brindando orientación jurídica, financiera y contable, así:
- Plazoleta portal de las américas los días 21 y 22 de enero de 2022
- Plaza fundacional Engativá los días 28 y 29 de enero de 2022.
- Parque Lourdes los días 04 y 05 de marzo de 2022
- Alameda la Toscana los días 11 y 12 de marzo de 2022
- Parque Jorge Eliecer Gaitán Barrios Unidos los días 18 y 19 de marzo de 2022
- Parque Verbenal los días 25 y 26 de marzo de 2022
Durante el primer cuatrimestre de 2022 se realizaron orientaciones a las entidades sin animo de lucro en aspectos jurídicos y financieros y de IVC  de lunes a viernes de 7:  am a 4:30 p.m. en los puntos de atención: SUPERCADE kra 30 y cade Américas
</t>
  </si>
  <si>
    <t>En desarrollo de la Audiencia Pública de la Administración Distrital, liderada por la Alcaldesa Mayor de Bogotá, la Secretaría Jurídica Distrital,  como cabeza del Sector Jurídico participó del proceso, aportando los avances y logros alcanzados en la vigencia 2021, promoviendo así, el abordaje de los asuntos que más interesan o preocupan a la ciudadanía de Bogotá.
La Audiencia se adelantó el 1 de marzo de 2022,  teniendo en cuenta las orientaciones técnicas y metodológicas del Proceso, regulado a través de la Circular 01 del 18 de enero de 2022, emitida por la Veeduría Distrital la Circular 002 de 2022, suscrita por la Secretaría Distrital de Planeación.
Información de la SJD. reportada: 
Circular 01 del 18 de enero de 2022 de la Veeduría Distrital. 
Anexo Circular 002 de 2022 de la Secretaría Distrital de Planeación</t>
  </si>
  <si>
    <t>Para el presente análisis se aportaron 12 Mesas de trabajo con entidades distritales para discutir proyectos de actos administrativos las cuales se pueden evidenciar con las actas remitidas por la Secretaría de Gobierno y las aportadas por los profesionales asistentes.</t>
  </si>
  <si>
    <t>Se recomienda que se defina una meta numérica de acuerdo a la definición establecida en la Guía para la construcción y análisis de indicadores del DNP que argumenta en el numeral No. 2.5.4. "(...) el objetivo primordial de un indicador es la medición o verificación de un objetivo. Las metas del indicador son la expresión numérica del objetivo deseado.
Así mismo se recomienda que las evidencias suministradas sean consistentes con lo reportado. En la matriz se informa que se realizaron 14 mesas de trabajo y se allega evidencia de 12 mesas realizadas.</t>
  </si>
  <si>
    <t>El 5 de abril de 2022, la Oficina Asesora de Planeación de la Secretaría Jurídica Distrital participó de la socialización de los resultados del Índice Institucional de Participación Ciudadana del Distrito Capital, espacio liderado por la Veeduría Distrital.
Pantallazos del espacio.</t>
  </si>
  <si>
    <t>Se socializó ante el CIGD llevado a cabo en el mes de marzo, el plan de trabajo desarrollado por parte del proceso de Atención a la Ciudadanía a fin de implementar la Circular 001 de 2022, en donde se emiten los lineamientos de la estrategia CONOCE PROPONE Y PRIORIZA dentro del programa de Gobierno Abierto</t>
  </si>
  <si>
    <t>Mediante correo del 15 de febrero se solicita a la oficina de TICS el reporte de la ext. 1742 a fin de generar la estadística enero 2022. 
*El 22 de febrero se llevo a cabo reunión virtual con la  Dirección IVC con el fin de socializar la estadística remitida por la Oficina de TICS.
*El 16 de marzo se llevó a cabo 2a mesa de trabajo en la cual la Dirección de IVC a través de la cual se informa de la designación de la funcionaria Alba Yamile Romero para adelantar las acciones que permitan formular un plan de acción frente al manejo del canal telefónico.
* La Dirección Distrital de Inspección, Vigilancia y Control ha desarrollado acciones encaminadas al fortalecimiento de la atención de la ciudadanía a través del canal telefónico dispuesto, designando recurso humano y tecnológico para garantizar una atención eficiente.</t>
  </si>
  <si>
    <t>Dentro del Plan de Capacitación Institucional aprobado mediante Resolución 010 del 13 de enero de 2022 fueron incluidas capacitaciones en temáticas de cualificación en atención diferencial e incluyente</t>
  </si>
  <si>
    <t>Mediante correo electrónico se solicitó a la Dirección de Calidad del Servicio de la Secretaría General y al Departamento Administrativo del Servicio Distrital información con el fin de programar una socialización en temas relacionados con lenguaje incluyente. 
*Mediante correo del 25 de febrero la Subsecretaría de Servicio a la Ciudadanía manifestó encontrarse preparando los módulos de información y a los facilitadores, quedando pendiente la remisión de la agenda.
*Mediante correo del 8 de abril se reitera la solicitud a la Subsecretaría de Servicio a la Ciudadanía .  A la fecha de la presentación del presente reporte nos encontramos a la espera del envió de la agenda por parte de Secretaría General para proceder con la socialización.</t>
  </si>
  <si>
    <t xml:space="preserve">*Mediante correo electrónico del 11 de febrero se solicitó a TICS informar si el punto de atención presencial cuenta con los equipos idóneos que permitan grabar PQRS verbales.
*Mediante radicado 2-2022-3628 se solicitó a la Dirección de Poblaciones del Ministerio de Cultura información respecto del listado de traductores en lenguas nativas para atender PQRS verbales.
*Mediante correo electrónico del 6 de abril se solicitó a la oficina de TICS programar una capacitación dirigida al personal asignado a la Dirección de IVC y al proceso de Atención a la Ciudadanía respecto al uso de la funcionalidad de los computadores que permite realizar grabaciones de PQRS. </t>
  </si>
  <si>
    <t>Mediante correo electrónico se requiere a la Dirección de IVC remitir dos (2) tipos de respuestas a derechos de petición, solicitudes o trámites que con frecuencia presenta la ciudadanía con el fin de realizar la traducción a Lenguaje Claro con acompañamiento de la Veeduría Distrital.  No se obtuvo respuesta.
*Se solicito apoyó técnico a la Red de Quejas y Reclamos de la Veeduría Distrital para la traducción a lenguaje claro del formato 2311000-FT-339 Registro PQRS Buzón y plantilla de respuestas a gestión de peticiones a través de la plataforma dispuesta para el efecto.
*Se participó en el taller de lenguaje claro - Traducción de documentos convocado por la Veeduría Distrital</t>
  </si>
  <si>
    <t>Mediante la publicación en redes sociales (Twitter y Facebook) de la Secretaría Jurídica Distrital se adelantó una acción de difusión para para dar a conocer los servicios que ofrece la entidad para promover el acceso de la ciudadanía a los mismos.  https://twitter.com/juridicadistri/status/1506352959105511425?s=21 https://www.facebook.com/100175681881071/posts/438837561348213/?d=n</t>
  </si>
  <si>
    <t xml:space="preserve">Se gestiona con la oficina de TICS la inclusión en la sección Atención y Servicios a la Ciudadanía el numeral 2.3 correspondiente a los Canales de Atención. 
* Se publicó en redes sociales (Twitter y Facebook) una pieza comunicacional para para dar a conocer los servicios que ofrece la SJD para promover el acceso de la ciudadanía a los mismos.  https://twitter.com/juridicadistri/status/1506352959105511425?s=21 https://www.facebook.com/100175681881071/posts/438837561348213/?d=n
*Se publicó una pieza comunicacional publicada el 18 de abril de 2022 en redes sociales (Facebook y Twitter) a través de la cual se promueve el canal de atención presencial ubicado en el SUPERCADE Américas
</t>
  </si>
  <si>
    <t>Durante el primer cuatrimestre se realizó la publicación de un (1) derecho de petición en la pagina de Régimen Legal https://www.alcaldiabogota.gov.co/sisjur/normas/Norma1.jsp?i=121621</t>
  </si>
  <si>
    <t>Durante el primer cuatrimestre se publicaron 4 boletines del modelo de gestión jurídica publica y 17 boletines Bogotá Jurídica:
Boletines del modelo de gestión jurídica:
1.        https://secretariajuridica.gov.co/sites/default/files/Bolet%C3%ADn%20No.%2028%20de%202022.pdf
2.        https://secretariajuridica.gov.co/sites/default/files/Bolet%C3%ADn%20No.%2029%20de%202022.pdf
3.        https://secretariajuridica.gov.co/sites/default/files/Boletin-No.-30-de-2022.pdf
4.        https://secretariajuridica.gov.co/sites/default/files/Boletin-N-31.pdf
Boletines Bogotá jurídica:
https://intranet.secretariajuridica.gov.co/boletin-semanal</t>
  </si>
  <si>
    <t>Se realizó análisis de la Circular No. 1 de la Secretaría General de la Alcaldía Mayor, así como del lineamiento del Menú participa del Departamento Administrativo de la Función Pública, diseñando la estructura y ubicando los documentos requeridos para publicar en dicho menú y en la opción Conoce, propone y prioriza, por lo que se solicito a la Oficina de TIC la parametrización en la página web la cual ya fue realizada.
Evidencia menú participa - opción conoce, propone y prioriza: https://secretariajuridica.gov.co/conoce-propone-y-prioriza</t>
  </si>
  <si>
    <t xml:space="preserve">En las evidencias reportadas se remite encuesta de percepción ciudadana (realizada entre el 25 de noviembre de 2021 al 29 de marzo de 2022), sin embargo la actividad prevista inicia en abril y finaliza en octubre de 2022, por lo tanto no se observa avance en la actividad prevista. </t>
  </si>
  <si>
    <t>Se adelantó el cierre de los anexos 1 "accesibilidad web", 2 Estándares de publicación y divulgación de información" y 3 "condiciones mínimas técnicas y de seguridad digital  de la resolución esta pendiente el cierre del anexo 4 "Requisitos mínimos de datos abiertos" para el cierre del primer semestre</t>
  </si>
  <si>
    <t>*Mediante correo electrónico se solicitó al Centro de Relevo información respecto del acceso y funcionalidad de la plataforma, se recibe respuesta en donde se indica que desde el MINTIC no se realizan capacitaciones, convenios con entidades, dado que es una herramienta creada para disposición de la población con discapacidad auditiva.
*La anterior información fue socializada al interior del proceso de Atención a la Ciudadanía acordando verificar y analizar la información contenida en la página del Centro de Relevo a fin de realizar una presentación al personal asignado al canal presencial de la SJD.</t>
  </si>
  <si>
    <t>El 12 de abril la Secretaria Jurídica Distrital expidió la CIRCULAR 023 DE 2022, en la cual se da lineamientos en cuanto a "REVISIÓN VERACIDAD DE LA INFORMACIÓN Y DOCUMENTOS DE CONTRATISTAS Y/O PROVEEDORES PARA LA SUSCRIPCIÓN DE CONTRATOS CON LAS ENTIDADES Y ORGANISMOS DISTRITALES"
Link de consulta: https://sisjur.bogotajuridica.gov.co/sisjur/normas/Norma1.jsp?i=122521</t>
  </si>
  <si>
    <t xml:space="preserve">Se elabora y divulga el estudio "Análisis situacional sobre la gestión jurídica en materia contractual de las Entidades y Organismos del Distrito Capital", el cual se encuentra publicado en el micrositio del Observatorio Distrital de Contratación y Lucha Anticorrupción, Biblioteca Virtual de Bogotá y divulgado a través del Boletín del Modelo de Gestión Jurídica Publica  # 31 </t>
  </si>
  <si>
    <t>Cuatro piezas comunicacionales sobre las Políticas Antisoborno y Antifraude y Antipiratería</t>
  </si>
  <si>
    <t>Adelantar jornadas de sensibilización sobre  Políticas Antisoborno y Antifraude y Antipiratería de la Entidad</t>
  </si>
  <si>
    <t>Una jornada de sensibilización sobre las  Políticas Antisoborno y Antifraude y Antipiratería de la Entidad</t>
  </si>
  <si>
    <t xml:space="preserve">De acuerdo a lo reportado para el presente seguimiento y atendiendo a las competencias de la DDAD en esta materia, se tiene programada como jornadas de sensibilización sobre Políticas Antisoborno y Antifraude y Antipiratería de la Entidad, la capacitación “conductas que constituyen actos de corrupción” programada para el día 08 de agosto de 2022, a cargo de la Dra. Martha Ramos.  Se recomienda ejecutar la actividad dentro de los tiempo establecidos en el PAAC. </t>
  </si>
  <si>
    <t>TOTAL CALIFICACIÓN COMPONENTE  5: MECANISMOS PARA LA TRANSPARENCIA Y ACCESO A LA INFORMACIÓN PUBLICA.</t>
  </si>
  <si>
    <t>TOTA CALIFICACIÓN COMPONENTE 6:  INTEGRIDAD:</t>
  </si>
  <si>
    <t xml:space="preserve">Durante el periodo de evaluación se realizó la formulación del procedimiento el cual fue evaluado por la Oficina Asesora de Planeación quien entrego diferentes comentarios al respecto, una vez resueltos se solicitó a la Dirección de Doctrina la confirmación del área al interior de la entidad que debe realizar el acompañamiento técnico para la formulación de los conceptos, esta emitió la respectiva respuesta informado que la Subsecretaría Jurídica realizaría el respectivo acompañamiento técnico de ser requerido, de esta manera el 29 de abril se solicitó el inicio del flujo de aprobación del procedimiento en el aplicativo Smart para realizar la respectiva codificación y publicación del procedimiento para el tramite de conflicto de intereses en la secretaria Jurídica </t>
  </si>
  <si>
    <t xml:space="preserve">De acuerdo a lo reportado por la Dirección de Gestión Corporativa, la actividad se realizará durante el mes de mayo. Se recomienda ejecutar la actividad dentro de los tiempo establecidos en el PAAC. </t>
  </si>
  <si>
    <t>TOTA CALIFICACIÓN COMPONENTE 7 CONFLICTO DE INTERESES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</si>
</sst>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m/yyyy"/>
    <numFmt numFmtId="166" formatCode="dd/mm/yyyy"/>
  </numFmts>
  <fonts count="44">
    <font>
      <sz val="11"/>
      <color theme="1"/>
      <name val="Calibri"/>
      <family val="2"/>
      <scheme val="minor"/>
    </font>
    <font>
      <sz val="11"/>
      <color theme="1"/>
      <name val="Calibri"/>
      <family val="2"/>
      <scheme val="minor"/>
    </font>
    <font>
      <b/>
      <sz val="11"/>
      <color theme="1"/>
      <name val="Calibri"/>
      <family val="2"/>
      <scheme val="minor"/>
    </font>
    <font>
      <b/>
      <sz val="9"/>
      <color rgb="FF000000"/>
      <name val="Arial"/>
      <family val="2"/>
    </font>
    <font>
      <sz val="9"/>
      <color rgb="FF000000"/>
      <name val="Arial"/>
      <family val="2"/>
    </font>
    <font>
      <sz val="9"/>
      <color theme="1"/>
      <name val="Arial"/>
      <family val="2"/>
    </font>
    <font>
      <b/>
      <sz val="10"/>
      <color theme="1"/>
      <name val="Arial Narrow"/>
      <family val="2"/>
    </font>
    <font>
      <b/>
      <sz val="9"/>
      <color theme="1"/>
      <name val="Arial"/>
      <family val="2"/>
    </font>
    <font>
      <b/>
      <sz val="9"/>
      <color theme="1"/>
      <name val="Arial "/>
    </font>
    <font>
      <sz val="9"/>
      <color rgb="FF292929"/>
      <name val="Arial"/>
      <family val="2"/>
    </font>
    <font>
      <sz val="11"/>
      <color rgb="FF000000"/>
      <name val="Arial"/>
      <family val="2"/>
    </font>
    <font>
      <sz val="9"/>
      <color theme="1"/>
      <name val="Calibri"/>
      <family val="2"/>
      <scheme val="minor"/>
    </font>
    <font>
      <u/>
      <sz val="9"/>
      <color rgb="FF1155CC"/>
      <name val="Arial"/>
      <family val="2"/>
    </font>
    <font>
      <u/>
      <sz val="9"/>
      <color theme="1"/>
      <name val="Arial"/>
      <family val="2"/>
    </font>
    <font>
      <b/>
      <sz val="10"/>
      <color theme="1"/>
      <name val="Arial "/>
    </font>
    <font>
      <sz val="9"/>
      <color theme="1"/>
      <name val="Arial "/>
    </font>
    <font>
      <sz val="9"/>
      <color rgb="FF000000"/>
      <name val="Arial "/>
    </font>
    <font>
      <u/>
      <sz val="9"/>
      <color rgb="FF1155CC"/>
      <name val="Arial "/>
    </font>
    <font>
      <sz val="9"/>
      <color rgb="FF000000"/>
      <name val="Arial, sans-serif"/>
    </font>
    <font>
      <sz val="9"/>
      <color rgb="FFFF0000"/>
      <name val="Arial, sans-serif"/>
    </font>
    <font>
      <sz val="9"/>
      <color rgb="FFFF0000"/>
      <name val="Arial "/>
    </font>
    <font>
      <u/>
      <sz val="9"/>
      <color rgb="FF1155CC"/>
      <name val="Arial, sans-serif"/>
    </font>
    <font>
      <u/>
      <sz val="9"/>
      <color rgb="FF000000"/>
      <name val="Arial, sans-serif"/>
    </font>
    <font>
      <b/>
      <sz val="10"/>
      <color theme="1"/>
      <name val="Arial"/>
      <family val="2"/>
    </font>
    <font>
      <b/>
      <sz val="9"/>
      <name val="Arial "/>
    </font>
    <font>
      <b/>
      <sz val="10"/>
      <name val="Arial"/>
      <family val="2"/>
    </font>
    <font>
      <sz val="10"/>
      <color theme="1"/>
      <name val="Arial"/>
      <family val="2"/>
    </font>
    <font>
      <sz val="9"/>
      <name val="Arial"/>
      <family val="2"/>
    </font>
    <font>
      <b/>
      <sz val="9"/>
      <color rgb="FFFF0000"/>
      <name val="Arial"/>
      <family val="2"/>
    </font>
    <font>
      <sz val="9"/>
      <color indexed="8"/>
      <name val="Arial"/>
      <family val="2"/>
    </font>
    <font>
      <b/>
      <sz val="12"/>
      <color theme="1"/>
      <name val="Arial"/>
      <family val="2"/>
    </font>
    <font>
      <b/>
      <sz val="12"/>
      <color rgb="FF000000"/>
      <name val="Arial"/>
      <family val="2"/>
    </font>
    <font>
      <sz val="9"/>
      <color rgb="FF000000"/>
      <name val="Calibri"/>
      <family val="2"/>
    </font>
    <font>
      <sz val="11"/>
      <color theme="1"/>
      <name val="Arial"/>
      <family val="2"/>
    </font>
    <font>
      <sz val="12"/>
      <color rgb="FF000000"/>
      <name val="Arial"/>
      <family val="2"/>
    </font>
    <font>
      <sz val="12"/>
      <color theme="1"/>
      <name val="Arial"/>
      <family val="2"/>
    </font>
    <font>
      <b/>
      <sz val="9"/>
      <name val="Arial"/>
      <family val="2"/>
    </font>
    <font>
      <b/>
      <sz val="12"/>
      <color indexed="8"/>
      <name val="Arial"/>
      <family val="2"/>
    </font>
    <font>
      <b/>
      <sz val="12"/>
      <color rgb="FFFF0000"/>
      <name val="Arial"/>
      <family val="2"/>
    </font>
    <font>
      <sz val="9"/>
      <color rgb="FF222222"/>
      <name val="Arial"/>
      <family val="2"/>
    </font>
    <font>
      <u/>
      <sz val="12"/>
      <color rgb="FF000000"/>
      <name val="Arial"/>
      <family val="2"/>
    </font>
    <font>
      <b/>
      <sz val="12"/>
      <name val="Arial"/>
      <family val="2"/>
    </font>
    <font>
      <sz val="9"/>
      <color rgb="FFFF0000"/>
      <name val="Arial"/>
      <family val="2"/>
    </font>
    <font>
      <sz val="9"/>
      <color rgb="FFC00000"/>
      <name val="Arial"/>
      <family val="2"/>
    </font>
  </fonts>
  <fills count="19">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FFFFFF"/>
        <bgColor rgb="FFFFFFFF"/>
      </patternFill>
    </fill>
    <fill>
      <patternFill patternType="solid">
        <fgColor theme="0"/>
        <bgColor theme="0"/>
      </patternFill>
    </fill>
    <fill>
      <patternFill patternType="solid">
        <fgColor rgb="FFFFFF00"/>
        <bgColor indexed="64"/>
      </patternFill>
    </fill>
    <fill>
      <patternFill patternType="solid">
        <fgColor rgb="FFFFFF00"/>
        <bgColor rgb="FFFFFF00"/>
      </patternFill>
    </fill>
    <fill>
      <patternFill patternType="solid">
        <fgColor theme="7" tint="0.39997558519241921"/>
        <bgColor indexed="64"/>
      </patternFill>
    </fill>
    <fill>
      <patternFill patternType="solid">
        <fgColor rgb="FFFFC00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FFFF"/>
        <bgColor rgb="FF000000"/>
      </patternFill>
    </fill>
    <fill>
      <patternFill patternType="solid">
        <fgColor theme="0"/>
        <bgColor rgb="FFFFFF00"/>
      </patternFill>
    </fill>
    <fill>
      <patternFill patternType="solid">
        <fgColor theme="0"/>
        <bgColor rgb="FFFFFFFF"/>
      </patternFill>
    </fill>
  </fills>
  <borders count="72">
    <border>
      <left/>
      <right/>
      <top/>
      <bottom/>
      <diagonal/>
    </border>
    <border>
      <left style="medium">
        <color rgb="FF1F4E78"/>
      </left>
      <right style="medium">
        <color rgb="FF1F4E78"/>
      </right>
      <top style="medium">
        <color rgb="FF1F4E78"/>
      </top>
      <bottom/>
      <diagonal/>
    </border>
    <border>
      <left style="medium">
        <color rgb="FF1F4E78"/>
      </left>
      <right style="medium">
        <color rgb="FF1F4E78"/>
      </right>
      <top/>
      <bottom style="medium">
        <color rgb="FF1F4E78"/>
      </bottom>
      <diagonal/>
    </border>
    <border>
      <left/>
      <right style="medium">
        <color rgb="FF1F4E78"/>
      </right>
      <top style="medium">
        <color rgb="FF1F4E78"/>
      </top>
      <bottom/>
      <diagonal/>
    </border>
    <border>
      <left/>
      <right style="medium">
        <color rgb="FF1F4E78"/>
      </right>
      <top/>
      <bottom style="medium">
        <color rgb="FF1F4E78"/>
      </bottom>
      <diagonal/>
    </border>
    <border>
      <left style="medium">
        <color rgb="FF1F4E78"/>
      </left>
      <right style="medium">
        <color rgb="FF1F4E78"/>
      </right>
      <top/>
      <bottom/>
      <diagonal/>
    </border>
    <border>
      <left style="medium">
        <color rgb="FF1F4E78"/>
      </left>
      <right/>
      <top style="medium">
        <color rgb="FF1F4E78"/>
      </top>
      <bottom/>
      <diagonal/>
    </border>
    <border>
      <left style="medium">
        <color rgb="FF1F4E78"/>
      </left>
      <right/>
      <top/>
      <bottom style="medium">
        <color rgb="FF1F4E7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rgb="FF1F4E78"/>
      </bottom>
      <diagonal/>
    </border>
    <border>
      <left/>
      <right/>
      <top style="thin">
        <color indexed="64"/>
      </top>
      <bottom style="medium">
        <color rgb="FF1F4E78"/>
      </bottom>
      <diagonal/>
    </border>
    <border>
      <left/>
      <right style="thin">
        <color indexed="64"/>
      </right>
      <top style="thin">
        <color indexed="64"/>
      </top>
      <bottom style="medium">
        <color rgb="FF1F4E78"/>
      </bottom>
      <diagonal/>
    </border>
    <border>
      <left style="thin">
        <color indexed="64"/>
      </left>
      <right/>
      <top style="medium">
        <color rgb="FF1F4E78"/>
      </top>
      <bottom style="thin">
        <color indexed="64"/>
      </bottom>
      <diagonal/>
    </border>
    <border>
      <left/>
      <right/>
      <top style="medium">
        <color rgb="FF1F4E78"/>
      </top>
      <bottom style="thin">
        <color indexed="64"/>
      </bottom>
      <diagonal/>
    </border>
    <border>
      <left/>
      <right style="thin">
        <color indexed="64"/>
      </right>
      <top style="medium">
        <color rgb="FF1F4E78"/>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rgb="FF1F4E78"/>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rgb="FF000000"/>
      </left>
      <right style="thin">
        <color rgb="FF000000"/>
      </right>
      <top/>
      <bottom style="thin">
        <color rgb="FF000000"/>
      </bottom>
      <diagonal/>
    </border>
    <border>
      <left style="medium">
        <color rgb="FF1F4E78"/>
      </left>
      <right/>
      <top/>
      <bottom/>
      <diagonal/>
    </border>
    <border>
      <left/>
      <right style="medium">
        <color rgb="FF1F4E78"/>
      </right>
      <top/>
      <bottom/>
      <diagonal/>
    </border>
    <border>
      <left/>
      <right/>
      <top/>
      <bottom style="medium">
        <color rgb="FF1F4E78"/>
      </bottom>
      <diagonal/>
    </border>
    <border>
      <left style="thin">
        <color indexed="64"/>
      </left>
      <right/>
      <top/>
      <bottom style="medium">
        <color rgb="FF1F4E78"/>
      </bottom>
      <diagonal/>
    </border>
    <border>
      <left/>
      <right style="thin">
        <color indexed="64"/>
      </right>
      <top/>
      <bottom style="medium">
        <color rgb="FF1F4E78"/>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s>
  <cellStyleXfs count="2">
    <xf numFmtId="0" fontId="0" fillId="0" borderId="0"/>
    <xf numFmtId="9" fontId="1" fillId="0" borderId="0" applyFont="0" applyFill="0" applyBorder="0" applyAlignment="0" applyProtection="0"/>
  </cellStyleXfs>
  <cellXfs count="536">
    <xf numFmtId="0" fontId="0" fillId="0" borderId="0" xfId="0"/>
    <xf numFmtId="0" fontId="4" fillId="0" borderId="4" xfId="0" applyFont="1" applyBorder="1" applyAlignment="1">
      <alignment horizontal="center" vertical="center" wrapText="1"/>
    </xf>
    <xf numFmtId="0" fontId="4" fillId="2" borderId="4" xfId="0" applyFont="1" applyFill="1" applyBorder="1" applyAlignment="1">
      <alignment vertical="center" wrapText="1"/>
    </xf>
    <xf numFmtId="0" fontId="4" fillId="0" borderId="4" xfId="0" applyFont="1" applyBorder="1" applyAlignment="1">
      <alignment vertical="center" wrapText="1"/>
    </xf>
    <xf numFmtId="14" fontId="4" fillId="2" borderId="4" xfId="0" applyNumberFormat="1" applyFont="1" applyFill="1" applyBorder="1" applyAlignment="1">
      <alignment vertical="center" wrapText="1"/>
    </xf>
    <xf numFmtId="0" fontId="5" fillId="0" borderId="0" xfId="0" applyFont="1"/>
    <xf numFmtId="0" fontId="7" fillId="3" borderId="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24" xfId="0" applyFont="1" applyBorder="1" applyAlignment="1">
      <alignment horizontal="center" vertical="center" wrapText="1"/>
    </xf>
    <xf numFmtId="0" fontId="4" fillId="0" borderId="24" xfId="0" applyFont="1" applyBorder="1" applyAlignment="1">
      <alignment vertical="center" wrapText="1"/>
    </xf>
    <xf numFmtId="0" fontId="6" fillId="3" borderId="8"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4" fillId="2" borderId="24" xfId="0" applyFont="1" applyFill="1" applyBorder="1" applyAlignment="1">
      <alignment horizontal="justify" vertical="center" wrapText="1"/>
    </xf>
    <xf numFmtId="0" fontId="4" fillId="2" borderId="24" xfId="0" applyFont="1" applyFill="1" applyBorder="1" applyAlignment="1">
      <alignment vertical="center" wrapText="1"/>
    </xf>
    <xf numFmtId="0" fontId="5" fillId="0" borderId="24" xfId="0" applyFont="1" applyBorder="1" applyAlignment="1">
      <alignment vertical="center" wrapText="1"/>
    </xf>
    <xf numFmtId="0" fontId="7" fillId="0" borderId="24" xfId="0" applyFont="1" applyBorder="1" applyAlignment="1">
      <alignment horizontal="center" vertical="center" wrapText="1"/>
    </xf>
    <xf numFmtId="0" fontId="4" fillId="0" borderId="24" xfId="0" applyFont="1" applyBorder="1" applyAlignment="1">
      <alignment horizontal="justify" vertical="center" wrapText="1"/>
    </xf>
    <xf numFmtId="0" fontId="5" fillId="0" borderId="24" xfId="0" applyFont="1" applyBorder="1" applyAlignment="1">
      <alignment horizontal="justify" vertical="center" wrapText="1"/>
    </xf>
    <xf numFmtId="0" fontId="4" fillId="2" borderId="31" xfId="0" applyFont="1" applyFill="1" applyBorder="1" applyAlignment="1">
      <alignment vertical="center" wrapText="1"/>
    </xf>
    <xf numFmtId="0" fontId="3" fillId="0" borderId="23" xfId="0" applyFont="1" applyBorder="1" applyAlignment="1">
      <alignment vertical="center" wrapText="1"/>
    </xf>
    <xf numFmtId="0" fontId="4" fillId="2" borderId="28" xfId="0" applyFont="1" applyFill="1" applyBorder="1" applyAlignment="1">
      <alignment horizontal="justify" vertical="center" wrapText="1"/>
    </xf>
    <xf numFmtId="0" fontId="4" fillId="2" borderId="28" xfId="0" applyFont="1" applyFill="1" applyBorder="1" applyAlignment="1">
      <alignment vertical="center" wrapText="1"/>
    </xf>
    <xf numFmtId="0" fontId="4" fillId="2" borderId="24" xfId="0" applyFont="1" applyFill="1" applyBorder="1" applyAlignment="1">
      <alignment horizontal="center" vertical="center" wrapText="1"/>
    </xf>
    <xf numFmtId="0" fontId="5" fillId="0" borderId="28" xfId="0" applyFont="1" applyBorder="1" applyAlignment="1">
      <alignment vertical="center" wrapText="1"/>
    </xf>
    <xf numFmtId="0" fontId="3" fillId="0" borderId="28" xfId="0" applyFont="1" applyBorder="1" applyAlignment="1">
      <alignment horizontal="center" vertical="center" wrapText="1"/>
    </xf>
    <xf numFmtId="0" fontId="3" fillId="0" borderId="21" xfId="0" applyFont="1" applyBorder="1" applyAlignment="1">
      <alignment horizontal="center" vertical="center" wrapText="1"/>
    </xf>
    <xf numFmtId="0" fontId="4" fillId="2" borderId="22" xfId="0" applyFont="1" applyFill="1" applyBorder="1" applyAlignment="1">
      <alignment vertical="center" wrapText="1"/>
    </xf>
    <xf numFmtId="0" fontId="3" fillId="0" borderId="21" xfId="0" applyFont="1" applyBorder="1" applyAlignment="1">
      <alignment vertical="center" wrapText="1"/>
    </xf>
    <xf numFmtId="0" fontId="4" fillId="2" borderId="21" xfId="0" applyFont="1" applyFill="1" applyBorder="1" applyAlignment="1">
      <alignment vertical="center" wrapText="1"/>
    </xf>
    <xf numFmtId="0" fontId="4" fillId="2" borderId="21" xfId="0" applyFont="1" applyFill="1" applyBorder="1" applyAlignment="1">
      <alignment horizontal="justify" vertical="center" wrapText="1"/>
    </xf>
    <xf numFmtId="0" fontId="4" fillId="0" borderId="21" xfId="0" applyFont="1" applyBorder="1" applyAlignment="1">
      <alignment vertical="center" wrapText="1"/>
    </xf>
    <xf numFmtId="0" fontId="5" fillId="0" borderId="21" xfId="0" applyFont="1" applyBorder="1" applyAlignment="1">
      <alignment vertical="center" wrapText="1"/>
    </xf>
    <xf numFmtId="0" fontId="3" fillId="2" borderId="24" xfId="0" applyFont="1" applyFill="1" applyBorder="1" applyAlignment="1">
      <alignment horizontal="right" vertical="center" wrapText="1"/>
    </xf>
    <xf numFmtId="14" fontId="4" fillId="2" borderId="24" xfId="0" applyNumberFormat="1" applyFont="1" applyFill="1" applyBorder="1" applyAlignment="1">
      <alignment horizontal="center" vertical="center" wrapText="1"/>
    </xf>
    <xf numFmtId="0" fontId="4" fillId="0" borderId="24" xfId="0" applyFont="1" applyBorder="1" applyAlignment="1">
      <alignment horizontal="right" vertical="center" wrapText="1"/>
    </xf>
    <xf numFmtId="0" fontId="9" fillId="0" borderId="24" xfId="0" applyFont="1" applyBorder="1" applyAlignment="1">
      <alignment vertical="center" wrapText="1"/>
    </xf>
    <xf numFmtId="164" fontId="6" fillId="4" borderId="8" xfId="0" applyNumberFormat="1" applyFont="1" applyFill="1" applyBorder="1" applyAlignment="1">
      <alignment vertical="center" wrapText="1"/>
    </xf>
    <xf numFmtId="0" fontId="4" fillId="0" borderId="21" xfId="0" applyFont="1" applyBorder="1" applyAlignment="1">
      <alignment horizontal="right" vertical="center" wrapText="1"/>
    </xf>
    <xf numFmtId="0" fontId="5" fillId="0" borderId="21" xfId="0" applyFont="1" applyBorder="1" applyAlignment="1">
      <alignment horizontal="right" vertical="center" wrapText="1"/>
    </xf>
    <xf numFmtId="10" fontId="0" fillId="0" borderId="8" xfId="1" applyNumberFormat="1" applyFont="1" applyBorder="1"/>
    <xf numFmtId="9" fontId="0" fillId="0" borderId="8" xfId="1" applyFont="1" applyBorder="1"/>
    <xf numFmtId="9" fontId="0" fillId="0" borderId="8" xfId="1" applyFont="1" applyBorder="1" applyAlignment="1">
      <alignment vertical="center"/>
    </xf>
    <xf numFmtId="9" fontId="0" fillId="0" borderId="8" xfId="0" applyNumberFormat="1" applyBorder="1"/>
    <xf numFmtId="0" fontId="5" fillId="0" borderId="8" xfId="0" applyFont="1" applyBorder="1" applyAlignment="1">
      <alignment horizontal="center" vertical="center"/>
    </xf>
    <xf numFmtId="0" fontId="5" fillId="0" borderId="8" xfId="0" applyFont="1" applyBorder="1"/>
    <xf numFmtId="0" fontId="0" fillId="0" borderId="38" xfId="0" applyBorder="1" applyAlignment="1">
      <alignment wrapText="1"/>
    </xf>
    <xf numFmtId="10" fontId="0" fillId="0" borderId="39" xfId="1" applyNumberFormat="1" applyFont="1" applyBorder="1"/>
    <xf numFmtId="9" fontId="0" fillId="0" borderId="40" xfId="1" applyFont="1" applyBorder="1"/>
    <xf numFmtId="9" fontId="0" fillId="0" borderId="40" xfId="1" applyFont="1" applyBorder="1" applyAlignment="1">
      <alignment vertical="center"/>
    </xf>
    <xf numFmtId="10" fontId="0" fillId="0" borderId="42" xfId="1" applyNumberFormat="1" applyFont="1" applyBorder="1"/>
    <xf numFmtId="10" fontId="0" fillId="0" borderId="44" xfId="1" applyNumberFormat="1" applyFont="1" applyBorder="1"/>
    <xf numFmtId="9" fontId="0" fillId="0" borderId="45" xfId="1" applyFont="1" applyBorder="1"/>
    <xf numFmtId="9" fontId="0" fillId="0" borderId="45" xfId="1" applyFont="1" applyBorder="1" applyAlignment="1">
      <alignment vertical="center"/>
    </xf>
    <xf numFmtId="9" fontId="0" fillId="0" borderId="39" xfId="1" applyFont="1" applyBorder="1"/>
    <xf numFmtId="10" fontId="0" fillId="0" borderId="40" xfId="1" applyNumberFormat="1" applyFont="1" applyBorder="1"/>
    <xf numFmtId="9" fontId="0" fillId="0" borderId="44" xfId="1" applyFont="1" applyBorder="1"/>
    <xf numFmtId="10" fontId="0" fillId="0" borderId="45" xfId="1" applyNumberFormat="1" applyFont="1" applyBorder="1"/>
    <xf numFmtId="10" fontId="0" fillId="0" borderId="44" xfId="1" applyNumberFormat="1" applyFont="1" applyBorder="1" applyAlignment="1"/>
    <xf numFmtId="9" fontId="0" fillId="0" borderId="45" xfId="1" applyFont="1" applyBorder="1" applyAlignment="1"/>
    <xf numFmtId="9" fontId="0" fillId="0" borderId="42" xfId="1" applyFont="1" applyBorder="1"/>
    <xf numFmtId="9" fontId="0" fillId="0" borderId="47" xfId="1" applyFont="1" applyBorder="1"/>
    <xf numFmtId="9" fontId="0" fillId="0" borderId="48" xfId="1" applyFont="1" applyBorder="1"/>
    <xf numFmtId="9" fontId="0" fillId="0" borderId="48" xfId="1" applyFont="1" applyBorder="1" applyAlignment="1">
      <alignment vertical="center"/>
    </xf>
    <xf numFmtId="9" fontId="0" fillId="0" borderId="48" xfId="0" applyNumberFormat="1" applyBorder="1"/>
    <xf numFmtId="9" fontId="0" fillId="0" borderId="49" xfId="1" applyFont="1" applyBorder="1" applyAlignment="1">
      <alignment vertical="center"/>
    </xf>
    <xf numFmtId="10" fontId="5" fillId="0" borderId="39" xfId="1" applyNumberFormat="1" applyFont="1" applyBorder="1" applyAlignment="1">
      <alignment horizontal="center" vertical="center"/>
    </xf>
    <xf numFmtId="0" fontId="5" fillId="0" borderId="40" xfId="0" applyFont="1" applyBorder="1" applyAlignment="1">
      <alignment horizontal="center" vertical="center"/>
    </xf>
    <xf numFmtId="10" fontId="5" fillId="0" borderId="42" xfId="1" applyNumberFormat="1" applyFont="1" applyBorder="1" applyAlignment="1">
      <alignment horizontal="center" vertical="center"/>
    </xf>
    <xf numFmtId="10" fontId="5" fillId="0" borderId="44" xfId="1" applyNumberFormat="1" applyFont="1" applyBorder="1" applyAlignment="1">
      <alignment horizontal="center" vertical="center"/>
    </xf>
    <xf numFmtId="0" fontId="5" fillId="0" borderId="45" xfId="0" applyFont="1" applyBorder="1" applyAlignment="1">
      <alignment horizontal="center" vertical="center"/>
    </xf>
    <xf numFmtId="10" fontId="5" fillId="0" borderId="39" xfId="1" applyNumberFormat="1" applyFont="1" applyBorder="1"/>
    <xf numFmtId="10" fontId="5" fillId="0" borderId="42" xfId="1" applyNumberFormat="1" applyFont="1" applyBorder="1"/>
    <xf numFmtId="10" fontId="5" fillId="0" borderId="44" xfId="1" applyNumberFormat="1" applyFont="1" applyBorder="1"/>
    <xf numFmtId="0" fontId="5" fillId="0" borderId="40" xfId="0" applyFont="1" applyBorder="1"/>
    <xf numFmtId="0" fontId="5" fillId="0" borderId="45" xfId="0" applyFont="1" applyBorder="1"/>
    <xf numFmtId="9" fontId="0" fillId="0" borderId="39" xfId="1" applyFont="1" applyBorder="1" applyAlignment="1">
      <alignment horizontal="center" vertical="center"/>
    </xf>
    <xf numFmtId="9" fontId="0" fillId="0" borderId="40" xfId="1" applyFont="1" applyBorder="1" applyAlignment="1">
      <alignment horizontal="center" vertical="center"/>
    </xf>
    <xf numFmtId="10" fontId="0" fillId="0" borderId="40" xfId="1" applyNumberFormat="1" applyFont="1" applyBorder="1" applyAlignment="1">
      <alignment horizontal="center" vertical="center"/>
    </xf>
    <xf numFmtId="9" fontId="0" fillId="0" borderId="40" xfId="0" applyNumberFormat="1" applyBorder="1"/>
    <xf numFmtId="0" fontId="5" fillId="0" borderId="48" xfId="0" applyFont="1" applyBorder="1"/>
    <xf numFmtId="9" fontId="7" fillId="0" borderId="0" xfId="0" applyNumberFormat="1" applyFont="1"/>
    <xf numFmtId="0" fontId="7" fillId="0" borderId="0" xfId="0" applyFont="1"/>
    <xf numFmtId="9" fontId="7" fillId="0" borderId="0" xfId="0" applyNumberFormat="1" applyFont="1" applyAlignment="1">
      <alignment vertical="center"/>
    </xf>
    <xf numFmtId="0" fontId="7" fillId="0" borderId="0" xfId="0" applyFont="1" applyAlignment="1">
      <alignment vertical="center"/>
    </xf>
    <xf numFmtId="0" fontId="5" fillId="5" borderId="0" xfId="0" applyFont="1" applyFill="1"/>
    <xf numFmtId="9" fontId="7" fillId="5" borderId="0" xfId="0" applyNumberFormat="1" applyFont="1" applyFill="1"/>
    <xf numFmtId="0" fontId="4" fillId="2" borderId="28" xfId="0" applyFont="1" applyFill="1" applyBorder="1" applyAlignment="1">
      <alignment vertical="center" wrapText="1"/>
    </xf>
    <xf numFmtId="0" fontId="4" fillId="3" borderId="4" xfId="0" applyFont="1" applyFill="1" applyBorder="1" applyAlignment="1">
      <alignment vertical="center" wrapText="1"/>
    </xf>
    <xf numFmtId="0" fontId="13" fillId="0" borderId="50" xfId="0" applyFont="1" applyBorder="1" applyAlignment="1">
      <alignment vertical="center" wrapText="1"/>
    </xf>
    <xf numFmtId="10" fontId="14" fillId="4" borderId="8" xfId="0" applyNumberFormat="1" applyFont="1" applyFill="1" applyBorder="1" applyAlignment="1">
      <alignment vertical="center" wrapText="1"/>
    </xf>
    <xf numFmtId="9" fontId="14" fillId="4" borderId="8" xfId="0" applyNumberFormat="1" applyFont="1" applyFill="1" applyBorder="1" applyAlignment="1">
      <alignment vertical="center" wrapText="1"/>
    </xf>
    <xf numFmtId="10" fontId="14" fillId="4" borderId="8" xfId="0" applyNumberFormat="1" applyFont="1" applyFill="1" applyBorder="1" applyAlignment="1">
      <alignment horizontal="right" vertical="center" wrapText="1"/>
    </xf>
    <xf numFmtId="9" fontId="5" fillId="0" borderId="40" xfId="1" applyFont="1" applyBorder="1" applyAlignment="1">
      <alignment horizontal="center" vertical="center"/>
    </xf>
    <xf numFmtId="9" fontId="5" fillId="0" borderId="8" xfId="1" applyFont="1" applyBorder="1" applyAlignment="1">
      <alignment horizontal="center" vertical="center"/>
    </xf>
    <xf numFmtId="9" fontId="5" fillId="0" borderId="45" xfId="1" applyFont="1" applyBorder="1" applyAlignment="1">
      <alignment horizontal="center" vertical="center"/>
    </xf>
    <xf numFmtId="0" fontId="10" fillId="0" borderId="24" xfId="0" applyFont="1" applyBorder="1" applyAlignment="1">
      <alignment horizontal="justify" vertical="center" wrapText="1"/>
    </xf>
    <xf numFmtId="0" fontId="13" fillId="6" borderId="50" xfId="0" applyFont="1" applyFill="1" applyBorder="1" applyAlignment="1">
      <alignment horizontal="left" vertical="top" wrapText="1"/>
    </xf>
    <xf numFmtId="0" fontId="5" fillId="0" borderId="50" xfId="0" applyFont="1" applyBorder="1" applyAlignment="1">
      <alignment vertical="top" wrapText="1"/>
    </xf>
    <xf numFmtId="0" fontId="16" fillId="2" borderId="24" xfId="0" applyFont="1" applyFill="1" applyBorder="1" applyAlignment="1">
      <alignment vertical="center" wrapText="1"/>
    </xf>
    <xf numFmtId="0" fontId="4" fillId="0" borderId="55" xfId="0" applyFont="1" applyBorder="1" applyAlignment="1">
      <alignment vertical="top" wrapText="1"/>
    </xf>
    <xf numFmtId="0" fontId="22" fillId="0" borderId="55" xfId="0" applyFont="1" applyBorder="1" applyAlignment="1">
      <alignment vertical="top" wrapText="1"/>
    </xf>
    <xf numFmtId="0" fontId="22" fillId="0" borderId="56" xfId="0" applyFont="1" applyBorder="1" applyAlignment="1">
      <alignment vertical="top" wrapText="1"/>
    </xf>
    <xf numFmtId="14" fontId="4" fillId="2" borderId="21" xfId="0" applyNumberFormat="1" applyFont="1" applyFill="1" applyBorder="1" applyAlignment="1">
      <alignment vertical="center" wrapText="1"/>
    </xf>
    <xf numFmtId="9" fontId="23" fillId="4" borderId="8" xfId="0" applyNumberFormat="1" applyFont="1" applyFill="1" applyBorder="1" applyAlignment="1">
      <alignment horizontal="center" vertical="center" wrapText="1"/>
    </xf>
    <xf numFmtId="0" fontId="15" fillId="7" borderId="50" xfId="0" applyFont="1" applyFill="1" applyBorder="1" applyAlignment="1">
      <alignment horizontal="left" vertical="center" wrapText="1"/>
    </xf>
    <xf numFmtId="0" fontId="4" fillId="0" borderId="24" xfId="0" applyFont="1" applyFill="1" applyBorder="1" applyAlignment="1">
      <alignment vertical="center" wrapText="1"/>
    </xf>
    <xf numFmtId="0" fontId="5" fillId="0" borderId="0" xfId="0" applyFont="1" applyAlignment="1"/>
    <xf numFmtId="9" fontId="0" fillId="0" borderId="44" xfId="1" applyFont="1" applyBorder="1" applyAlignment="1"/>
    <xf numFmtId="10" fontId="24" fillId="4" borderId="8" xfId="0" applyNumberFormat="1" applyFont="1" applyFill="1" applyBorder="1" applyAlignment="1">
      <alignment vertical="center" wrapText="1"/>
    </xf>
    <xf numFmtId="164" fontId="25" fillId="0" borderId="8" xfId="0" applyNumberFormat="1" applyFont="1" applyBorder="1" applyAlignment="1">
      <alignment vertical="center" wrapText="1"/>
    </xf>
    <xf numFmtId="0" fontId="3" fillId="8" borderId="23" xfId="0" applyFont="1" applyFill="1" applyBorder="1" applyAlignment="1">
      <alignment vertical="center" wrapText="1"/>
    </xf>
    <xf numFmtId="0" fontId="4" fillId="8" borderId="24" xfId="0" applyFont="1" applyFill="1" applyBorder="1" applyAlignment="1">
      <alignment horizontal="center" vertical="center" wrapText="1"/>
    </xf>
    <xf numFmtId="0" fontId="4" fillId="2" borderId="28"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9" fontId="0" fillId="0" borderId="40" xfId="1" applyFont="1" applyBorder="1" applyAlignment="1">
      <alignment horizontal="center" vertical="center"/>
    </xf>
    <xf numFmtId="0" fontId="4" fillId="0" borderId="4" xfId="0" applyFont="1" applyBorder="1" applyAlignment="1">
      <alignment horizontal="center" vertical="center" wrapText="1"/>
    </xf>
    <xf numFmtId="0" fontId="3" fillId="0" borderId="28" xfId="0" applyFont="1" applyBorder="1" applyAlignment="1">
      <alignment horizontal="center" vertical="center" wrapText="1"/>
    </xf>
    <xf numFmtId="0" fontId="5" fillId="0" borderId="28" xfId="0" applyFont="1" applyBorder="1" applyAlignment="1">
      <alignment vertical="center" wrapText="1"/>
    </xf>
    <xf numFmtId="0" fontId="3" fillId="0" borderId="23" xfId="0" applyFont="1" applyBorder="1" applyAlignment="1">
      <alignment vertical="center" wrapText="1"/>
    </xf>
    <xf numFmtId="9" fontId="5" fillId="0" borderId="40" xfId="1" applyFont="1" applyBorder="1" applyAlignment="1">
      <alignment horizontal="center" vertical="center"/>
    </xf>
    <xf numFmtId="9" fontId="5" fillId="0" borderId="8" xfId="1" applyFont="1" applyBorder="1" applyAlignment="1">
      <alignment horizontal="center" vertical="center"/>
    </xf>
    <xf numFmtId="9" fontId="5" fillId="0" borderId="45" xfId="1" applyFont="1" applyBorder="1" applyAlignment="1">
      <alignment horizontal="center" vertical="center"/>
    </xf>
    <xf numFmtId="10" fontId="5" fillId="0" borderId="42" xfId="1" applyNumberFormat="1" applyFont="1" applyBorder="1" applyAlignment="1">
      <alignment horizontal="center" vertical="center"/>
    </xf>
    <xf numFmtId="9" fontId="0" fillId="0" borderId="40" xfId="1" applyFont="1" applyBorder="1" applyAlignment="1">
      <alignment horizontal="center" vertical="center"/>
    </xf>
    <xf numFmtId="9" fontId="0" fillId="0" borderId="8" xfId="1" applyFont="1" applyBorder="1" applyAlignment="1">
      <alignment horizontal="center" vertical="center"/>
    </xf>
    <xf numFmtId="9" fontId="0" fillId="0" borderId="45" xfId="1" applyFont="1" applyBorder="1" applyAlignment="1">
      <alignment horizontal="center" vertical="center"/>
    </xf>
    <xf numFmtId="9" fontId="5" fillId="0" borderId="40" xfId="1" applyFont="1" applyBorder="1" applyAlignment="1">
      <alignment horizontal="center" vertical="center"/>
    </xf>
    <xf numFmtId="9" fontId="5" fillId="0" borderId="8" xfId="1" applyFont="1" applyBorder="1" applyAlignment="1">
      <alignment horizontal="center" vertical="center"/>
    </xf>
    <xf numFmtId="9" fontId="5" fillId="0" borderId="45" xfId="1" applyFont="1" applyBorder="1" applyAlignment="1">
      <alignment horizontal="center" vertical="center"/>
    </xf>
    <xf numFmtId="10" fontId="5" fillId="0" borderId="42" xfId="1" applyNumberFormat="1" applyFont="1" applyBorder="1" applyAlignment="1">
      <alignment horizontal="center" vertical="center"/>
    </xf>
    <xf numFmtId="9" fontId="5" fillId="0" borderId="40" xfId="0" applyNumberFormat="1" applyFont="1" applyBorder="1" applyAlignment="1">
      <alignment horizontal="center" vertical="center"/>
    </xf>
    <xf numFmtId="10" fontId="14" fillId="4" borderId="57" xfId="0" applyNumberFormat="1" applyFont="1" applyFill="1" applyBorder="1" applyAlignment="1">
      <alignment horizontal="right" vertical="center" wrapText="1"/>
    </xf>
    <xf numFmtId="0" fontId="4" fillId="0" borderId="8" xfId="0" applyFont="1" applyBorder="1" applyAlignment="1">
      <alignment vertical="center" wrapText="1"/>
    </xf>
    <xf numFmtId="0" fontId="4" fillId="0" borderId="8" xfId="0" applyFont="1" applyBorder="1" applyAlignment="1">
      <alignment horizontal="center" vertical="center" wrapText="1"/>
    </xf>
    <xf numFmtId="0" fontId="26" fillId="9" borderId="59" xfId="0" applyFont="1" applyFill="1" applyBorder="1" applyAlignment="1">
      <alignment horizontal="center" vertical="top" wrapText="1"/>
    </xf>
    <xf numFmtId="0" fontId="3" fillId="0" borderId="23" xfId="0" applyFont="1" applyFill="1" applyBorder="1" applyAlignment="1">
      <alignment vertical="center" wrapText="1"/>
    </xf>
    <xf numFmtId="0" fontId="4" fillId="0" borderId="24" xfId="0" applyFont="1" applyFill="1" applyBorder="1" applyAlignment="1">
      <alignment horizontal="center" vertical="center" wrapText="1"/>
    </xf>
    <xf numFmtId="0" fontId="3" fillId="0" borderId="61" xfId="0" applyFont="1" applyFill="1" applyBorder="1" applyAlignment="1">
      <alignment horizontal="center" vertical="center" wrapText="1"/>
    </xf>
    <xf numFmtId="9" fontId="5" fillId="0" borderId="40" xfId="1" applyFont="1" applyBorder="1" applyAlignment="1">
      <alignment horizontal="center" vertical="center"/>
    </xf>
    <xf numFmtId="9" fontId="5" fillId="0" borderId="45" xfId="1" applyFont="1" applyBorder="1" applyAlignment="1">
      <alignment horizontal="center" vertical="center"/>
    </xf>
    <xf numFmtId="0" fontId="27" fillId="0" borderId="4" xfId="0" applyFont="1" applyFill="1" applyBorder="1" applyAlignment="1">
      <alignment vertical="center" wrapText="1"/>
    </xf>
    <xf numFmtId="9" fontId="7" fillId="0" borderId="8" xfId="0" applyNumberFormat="1" applyFont="1" applyBorder="1"/>
    <xf numFmtId="0" fontId="7" fillId="0" borderId="8" xfId="0" applyFont="1" applyBorder="1"/>
    <xf numFmtId="9" fontId="0" fillId="0" borderId="8" xfId="0" applyNumberFormat="1" applyBorder="1" applyAlignment="1">
      <alignment horizontal="center" vertical="center"/>
    </xf>
    <xf numFmtId="9" fontId="5" fillId="0" borderId="8" xfId="0" applyNumberFormat="1" applyFont="1" applyBorder="1" applyAlignment="1">
      <alignment horizontal="center" vertical="center"/>
    </xf>
    <xf numFmtId="0" fontId="5" fillId="6" borderId="50" xfId="0" applyFont="1" applyFill="1" applyBorder="1" applyAlignment="1">
      <alignment horizontal="left" vertical="top" wrapText="1"/>
    </xf>
    <xf numFmtId="10" fontId="5" fillId="0" borderId="8" xfId="0" applyNumberFormat="1" applyFont="1" applyBorder="1" applyAlignment="1">
      <alignment horizontal="center" vertical="center"/>
    </xf>
    <xf numFmtId="10" fontId="5" fillId="0" borderId="45" xfId="0" applyNumberFormat="1" applyFont="1" applyBorder="1" applyAlignment="1">
      <alignment horizontal="center" vertical="center"/>
    </xf>
    <xf numFmtId="9" fontId="5" fillId="0" borderId="45" xfId="0" applyNumberFormat="1" applyFont="1" applyBorder="1" applyAlignment="1">
      <alignment horizontal="center" vertical="center"/>
    </xf>
    <xf numFmtId="9" fontId="0" fillId="0" borderId="48" xfId="1" applyFont="1" applyBorder="1" applyAlignment="1">
      <alignment horizontal="center" vertical="center"/>
    </xf>
    <xf numFmtId="9" fontId="0" fillId="0" borderId="49" xfId="1" applyFont="1" applyBorder="1" applyAlignment="1">
      <alignment horizontal="center" vertical="center"/>
    </xf>
    <xf numFmtId="10" fontId="0" fillId="0" borderId="39" xfId="1" applyNumberFormat="1" applyFont="1" applyBorder="1" applyAlignment="1">
      <alignment horizontal="center" vertical="center"/>
    </xf>
    <xf numFmtId="10" fontId="0" fillId="0" borderId="42" xfId="1" applyNumberFormat="1" applyFont="1" applyBorder="1" applyAlignment="1">
      <alignment horizontal="center" vertical="center"/>
    </xf>
    <xf numFmtId="10" fontId="0" fillId="0" borderId="44" xfId="1" applyNumberFormat="1" applyFont="1" applyBorder="1" applyAlignment="1">
      <alignment horizontal="center" vertical="center"/>
    </xf>
    <xf numFmtId="9" fontId="0" fillId="0" borderId="47" xfId="1" applyFont="1" applyBorder="1" applyAlignment="1">
      <alignment horizontal="center" vertical="center"/>
    </xf>
    <xf numFmtId="9" fontId="0" fillId="0" borderId="48" xfId="0" applyNumberFormat="1" applyBorder="1" applyAlignment="1">
      <alignment horizontal="center" vertical="center"/>
    </xf>
    <xf numFmtId="9" fontId="5" fillId="0" borderId="40" xfId="0" applyNumberFormat="1" applyFont="1" applyBorder="1"/>
    <xf numFmtId="9" fontId="5" fillId="0" borderId="8" xfId="0" applyNumberFormat="1" applyFont="1" applyBorder="1"/>
    <xf numFmtId="0" fontId="18" fillId="0" borderId="55" xfId="0" applyFont="1" applyBorder="1" applyAlignment="1">
      <alignment vertical="top" wrapText="1"/>
    </xf>
    <xf numFmtId="9" fontId="5" fillId="0" borderId="45" xfId="0" applyNumberFormat="1" applyFont="1" applyBorder="1"/>
    <xf numFmtId="10" fontId="5" fillId="0" borderId="8" xfId="0" applyNumberFormat="1" applyFont="1" applyBorder="1"/>
    <xf numFmtId="10" fontId="14" fillId="4" borderId="8" xfId="0" applyNumberFormat="1" applyFont="1" applyFill="1" applyBorder="1" applyAlignment="1">
      <alignment horizontal="center" vertical="center" wrapText="1"/>
    </xf>
    <xf numFmtId="9" fontId="5" fillId="0" borderId="48" xfId="1" applyFont="1" applyBorder="1" applyAlignment="1">
      <alignment horizontal="center" vertical="center"/>
    </xf>
    <xf numFmtId="9" fontId="5" fillId="0" borderId="49" xfId="1" applyFont="1" applyBorder="1" applyAlignment="1">
      <alignment horizontal="center" vertical="center"/>
    </xf>
    <xf numFmtId="9" fontId="5" fillId="0" borderId="52" xfId="1" applyFont="1" applyBorder="1" applyAlignment="1">
      <alignment horizontal="center" vertical="center"/>
    </xf>
    <xf numFmtId="9" fontId="5" fillId="0" borderId="58" xfId="1" applyFont="1" applyBorder="1" applyAlignment="1">
      <alignment horizontal="center" vertical="center"/>
    </xf>
    <xf numFmtId="9" fontId="5" fillId="0" borderId="47" xfId="1" applyFont="1" applyBorder="1" applyAlignment="1">
      <alignment horizontal="center" vertical="center"/>
    </xf>
    <xf numFmtId="9" fontId="5" fillId="0" borderId="48" xfId="0" applyNumberFormat="1" applyFont="1" applyBorder="1" applyAlignment="1">
      <alignment horizontal="center" vertical="center"/>
    </xf>
    <xf numFmtId="0" fontId="5" fillId="0" borderId="52" xfId="0" applyFont="1" applyBorder="1" applyAlignment="1">
      <alignment horizontal="center" vertical="center"/>
    </xf>
    <xf numFmtId="9" fontId="5" fillId="0" borderId="52" xfId="0" applyNumberFormat="1"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9" fontId="5" fillId="0" borderId="39" xfId="1" applyFont="1" applyBorder="1" applyAlignment="1">
      <alignment horizontal="center" vertical="center"/>
    </xf>
    <xf numFmtId="10" fontId="5" fillId="0" borderId="40" xfId="1" applyNumberFormat="1" applyFont="1" applyBorder="1" applyAlignment="1">
      <alignment horizontal="center" vertical="center"/>
    </xf>
    <xf numFmtId="9" fontId="5" fillId="0" borderId="44" xfId="1" applyFont="1" applyBorder="1" applyAlignment="1">
      <alignment horizontal="center" vertical="center"/>
    </xf>
    <xf numFmtId="10" fontId="5" fillId="0" borderId="45" xfId="1" applyNumberFormat="1" applyFont="1" applyBorder="1" applyAlignment="1">
      <alignment horizontal="center" vertical="center"/>
    </xf>
    <xf numFmtId="0" fontId="5" fillId="0" borderId="48" xfId="0" applyFont="1" applyBorder="1" applyAlignment="1">
      <alignment horizontal="center" vertical="center"/>
    </xf>
    <xf numFmtId="10" fontId="5" fillId="0" borderId="0" xfId="0" applyNumberFormat="1" applyFont="1"/>
    <xf numFmtId="9" fontId="5" fillId="0" borderId="0" xfId="0" applyNumberFormat="1" applyFont="1"/>
    <xf numFmtId="0" fontId="28" fillId="0" borderId="0" xfId="0" applyFont="1" applyFill="1"/>
    <xf numFmtId="9" fontId="7" fillId="0" borderId="0" xfId="0" applyNumberFormat="1" applyFont="1" applyFill="1"/>
    <xf numFmtId="164" fontId="6" fillId="0" borderId="8" xfId="0" applyNumberFormat="1" applyFont="1" applyFill="1" applyBorder="1" applyAlignment="1">
      <alignment vertical="center" wrapText="1"/>
    </xf>
    <xf numFmtId="0" fontId="4" fillId="0" borderId="8" xfId="0" applyFont="1" applyBorder="1" applyAlignment="1">
      <alignment horizontal="center" vertical="center" wrapText="1"/>
    </xf>
    <xf numFmtId="0" fontId="4" fillId="0" borderId="8" xfId="0" applyFont="1" applyBorder="1" applyAlignment="1">
      <alignment horizontal="justify" vertical="center" wrapText="1"/>
    </xf>
    <xf numFmtId="9" fontId="4" fillId="2" borderId="8" xfId="1" applyFont="1" applyFill="1" applyBorder="1" applyAlignment="1">
      <alignment horizontal="center" vertical="center" wrapText="1"/>
    </xf>
    <xf numFmtId="0" fontId="4" fillId="0" borderId="45" xfId="0" applyFont="1" applyBorder="1" applyAlignment="1">
      <alignment vertical="center" wrapText="1"/>
    </xf>
    <xf numFmtId="9" fontId="4" fillId="2" borderId="45" xfId="1" applyFont="1" applyFill="1" applyBorder="1" applyAlignment="1">
      <alignment horizontal="center" vertical="center" wrapText="1"/>
    </xf>
    <xf numFmtId="0" fontId="31" fillId="12" borderId="8" xfId="0" applyFont="1" applyFill="1" applyBorder="1" applyAlignment="1">
      <alignment horizontal="center" vertical="center" wrapText="1"/>
    </xf>
    <xf numFmtId="17" fontId="31" fillId="10" borderId="8" xfId="0" applyNumberFormat="1" applyFont="1" applyFill="1" applyBorder="1" applyAlignment="1">
      <alignment horizontal="center" vertical="center" wrapText="1"/>
    </xf>
    <xf numFmtId="0" fontId="31" fillId="10" borderId="43" xfId="0" applyFont="1" applyFill="1" applyBorder="1" applyAlignment="1">
      <alignment vertical="center" wrapText="1"/>
    </xf>
    <xf numFmtId="0" fontId="4" fillId="6" borderId="8" xfId="0" applyFont="1" applyFill="1" applyBorder="1" applyAlignment="1">
      <alignment horizontal="center" vertical="center" wrapText="1"/>
    </xf>
    <xf numFmtId="165" fontId="4" fillId="6" borderId="8" xfId="0" applyNumberFormat="1" applyFont="1" applyFill="1" applyBorder="1" applyAlignment="1">
      <alignment horizontal="center" vertical="center" wrapText="1"/>
    </xf>
    <xf numFmtId="9" fontId="4" fillId="0" borderId="8" xfId="1" applyFont="1" applyFill="1" applyBorder="1" applyAlignment="1">
      <alignment horizontal="center" vertical="center" wrapText="1"/>
    </xf>
    <xf numFmtId="0" fontId="4" fillId="0" borderId="8" xfId="0" applyFont="1" applyBorder="1" applyAlignment="1">
      <alignment horizontal="center" vertical="center"/>
    </xf>
    <xf numFmtId="9" fontId="4" fillId="0" borderId="8" xfId="1" applyFont="1" applyBorder="1" applyAlignment="1">
      <alignment horizontal="center" vertical="center" wrapText="1"/>
    </xf>
    <xf numFmtId="165" fontId="4" fillId="0" borderId="8" xfId="0" applyNumberFormat="1" applyFont="1" applyBorder="1" applyAlignment="1">
      <alignment horizontal="center" vertical="center"/>
    </xf>
    <xf numFmtId="0" fontId="4" fillId="2" borderId="8" xfId="0" applyFont="1" applyFill="1" applyBorder="1" applyAlignment="1">
      <alignment horizontal="justify" vertical="center" wrapText="1"/>
    </xf>
    <xf numFmtId="0" fontId="5" fillId="0" borderId="50" xfId="0" applyFont="1" applyBorder="1" applyAlignment="1">
      <alignment horizontal="center" vertical="center" wrapText="1"/>
    </xf>
    <xf numFmtId="0" fontId="4" fillId="0" borderId="50" xfId="0" applyFont="1" applyBorder="1" applyAlignment="1">
      <alignment horizontal="center" vertical="center" wrapText="1"/>
    </xf>
    <xf numFmtId="0" fontId="34" fillId="2" borderId="8" xfId="0" applyFont="1" applyFill="1" applyBorder="1" applyAlignment="1">
      <alignment horizontal="center" vertical="center" wrapText="1"/>
    </xf>
    <xf numFmtId="0" fontId="35" fillId="0" borderId="8" xfId="0" applyFont="1" applyBorder="1" applyAlignment="1">
      <alignment vertical="center" wrapText="1"/>
    </xf>
    <xf numFmtId="9" fontId="35" fillId="0" borderId="8" xfId="1" applyFont="1" applyBorder="1" applyAlignment="1">
      <alignment horizontal="center" vertical="center" wrapText="1"/>
    </xf>
    <xf numFmtId="0" fontId="34" fillId="0" borderId="8" xfId="0" applyFont="1" applyBorder="1" applyAlignment="1">
      <alignment horizontal="center" vertical="center" wrapText="1"/>
    </xf>
    <xf numFmtId="0" fontId="34" fillId="2" borderId="8" xfId="0" applyFont="1" applyFill="1" applyBorder="1" applyAlignment="1">
      <alignment vertical="center" wrapText="1"/>
    </xf>
    <xf numFmtId="0" fontId="35" fillId="0" borderId="8" xfId="0" applyFont="1" applyBorder="1" applyAlignment="1">
      <alignment horizontal="justify" vertical="center" wrapText="1"/>
    </xf>
    <xf numFmtId="0" fontId="7" fillId="0" borderId="8" xfId="0" applyFont="1" applyBorder="1" applyAlignment="1">
      <alignment horizontal="center" vertical="center" wrapText="1"/>
    </xf>
    <xf numFmtId="165" fontId="4" fillId="0" borderId="8" xfId="0" applyNumberFormat="1" applyFont="1" applyBorder="1" applyAlignment="1">
      <alignment horizontal="center" vertical="center" wrapText="1"/>
    </xf>
    <xf numFmtId="0" fontId="5" fillId="3" borderId="8" xfId="0" applyFont="1" applyFill="1" applyBorder="1" applyAlignment="1">
      <alignment horizontal="center" vertical="center" wrapText="1"/>
    </xf>
    <xf numFmtId="14" fontId="5" fillId="3" borderId="8" xfId="0" applyNumberFormat="1" applyFont="1" applyFill="1" applyBorder="1" applyAlignment="1">
      <alignment horizontal="center" vertical="center" wrapText="1"/>
    </xf>
    <xf numFmtId="0" fontId="31" fillId="10" borderId="8" xfId="0" applyFont="1" applyFill="1" applyBorder="1" applyAlignment="1">
      <alignment vertical="center" wrapText="1"/>
    </xf>
    <xf numFmtId="166" fontId="4" fillId="6" borderId="8" xfId="0" applyNumberFormat="1" applyFont="1" applyFill="1" applyBorder="1" applyAlignment="1">
      <alignment horizontal="center" vertical="center" wrapText="1"/>
    </xf>
    <xf numFmtId="0" fontId="5" fillId="0" borderId="8" xfId="0" applyFont="1" applyBorder="1" applyAlignment="1">
      <alignment horizontal="center" vertical="center" wrapText="1"/>
    </xf>
    <xf numFmtId="0" fontId="5" fillId="6" borderId="8" xfId="0" applyFont="1" applyFill="1" applyBorder="1" applyAlignment="1">
      <alignment horizontal="center" vertical="center" wrapText="1"/>
    </xf>
    <xf numFmtId="0" fontId="34" fillId="0" borderId="8" xfId="0" applyFont="1" applyBorder="1" applyAlignment="1">
      <alignment vertical="center" wrapText="1"/>
    </xf>
    <xf numFmtId="166" fontId="4" fillId="0" borderId="8" xfId="0" applyNumberFormat="1" applyFont="1" applyBorder="1" applyAlignment="1">
      <alignment horizontal="center" vertical="center" wrapText="1"/>
    </xf>
    <xf numFmtId="0" fontId="4" fillId="3" borderId="8" xfId="0" applyFont="1" applyFill="1" applyBorder="1" applyAlignment="1">
      <alignment horizontal="center" vertical="center" wrapText="1"/>
    </xf>
    <xf numFmtId="166" fontId="4" fillId="3" borderId="8" xfId="0" applyNumberFormat="1" applyFont="1" applyFill="1" applyBorder="1" applyAlignment="1">
      <alignment horizontal="center" vertical="center" wrapText="1"/>
    </xf>
    <xf numFmtId="14" fontId="4" fillId="6" borderId="8" xfId="0" applyNumberFormat="1" applyFont="1" applyFill="1" applyBorder="1" applyAlignment="1">
      <alignment horizontal="center" vertical="center" wrapText="1"/>
    </xf>
    <xf numFmtId="0" fontId="5" fillId="3" borderId="8" xfId="0" applyFont="1" applyFill="1" applyBorder="1" applyAlignment="1">
      <alignment horizontal="center" vertical="center"/>
    </xf>
    <xf numFmtId="0" fontId="30" fillId="3" borderId="0" xfId="0" applyFont="1" applyFill="1" applyBorder="1" applyAlignment="1">
      <alignment horizontal="center" vertical="center" wrapText="1"/>
    </xf>
    <xf numFmtId="0" fontId="35" fillId="0" borderId="0" xfId="0" applyFont="1"/>
    <xf numFmtId="0" fontId="30" fillId="0" borderId="0" xfId="0" applyFont="1" applyFill="1" applyBorder="1" applyAlignment="1">
      <alignment horizontal="center" vertical="center" wrapText="1"/>
    </xf>
    <xf numFmtId="0" fontId="33" fillId="0" borderId="0" xfId="0" applyFont="1"/>
    <xf numFmtId="10" fontId="30" fillId="0" borderId="0" xfId="0" applyNumberFormat="1" applyFont="1" applyFill="1" applyBorder="1" applyAlignment="1">
      <alignment vertical="center" wrapText="1"/>
    </xf>
    <xf numFmtId="0" fontId="35" fillId="0" borderId="0" xfId="0" applyFont="1" applyAlignment="1">
      <alignment horizontal="center"/>
    </xf>
    <xf numFmtId="0" fontId="35" fillId="0" borderId="0" xfId="0" applyFont="1" applyFill="1"/>
    <xf numFmtId="0" fontId="31" fillId="0" borderId="0" xfId="0" applyFont="1" applyFill="1" applyBorder="1" applyAlignment="1">
      <alignment horizontal="center" vertical="center" wrapText="1"/>
    </xf>
    <xf numFmtId="0" fontId="37" fillId="14" borderId="42" xfId="0" applyFont="1" applyFill="1" applyBorder="1" applyAlignment="1">
      <alignment vertical="center" wrapText="1"/>
    </xf>
    <xf numFmtId="0" fontId="37" fillId="14" borderId="8" xfId="0" applyFont="1" applyFill="1" applyBorder="1" applyAlignment="1">
      <alignment vertical="center" wrapText="1"/>
    </xf>
    <xf numFmtId="0" fontId="34" fillId="0" borderId="0" xfId="0" applyFont="1" applyBorder="1" applyAlignment="1">
      <alignment horizontal="center" vertical="center" wrapText="1"/>
    </xf>
    <xf numFmtId="10" fontId="35" fillId="0" borderId="0" xfId="0" applyNumberFormat="1" applyFont="1"/>
    <xf numFmtId="164" fontId="30" fillId="0" borderId="0" xfId="0" applyNumberFormat="1" applyFont="1" applyFill="1" applyBorder="1" applyAlignment="1">
      <alignment vertical="center" wrapText="1"/>
    </xf>
    <xf numFmtId="0" fontId="38" fillId="0" borderId="0" xfId="0" applyFont="1" applyFill="1"/>
    <xf numFmtId="0" fontId="31" fillId="12" borderId="40" xfId="0" applyFont="1" applyFill="1" applyBorder="1" applyAlignment="1">
      <alignment horizontal="center" vertical="center" wrapText="1"/>
    </xf>
    <xf numFmtId="9" fontId="34" fillId="2" borderId="8" xfId="1" applyFont="1" applyFill="1" applyBorder="1" applyAlignment="1">
      <alignment horizontal="center" vertical="center" wrapText="1"/>
    </xf>
    <xf numFmtId="9" fontId="34" fillId="2" borderId="43" xfId="1" applyFont="1" applyFill="1" applyBorder="1" applyAlignment="1">
      <alignment horizontal="center" vertical="center" wrapText="1"/>
    </xf>
    <xf numFmtId="0" fontId="34" fillId="0" borderId="0" xfId="0" applyFont="1" applyBorder="1" applyAlignment="1">
      <alignment vertical="center" wrapText="1"/>
    </xf>
    <xf numFmtId="0" fontId="4" fillId="16" borderId="8" xfId="0" applyFont="1" applyFill="1" applyBorder="1" applyAlignment="1">
      <alignment horizontal="center" vertical="center" wrapText="1"/>
    </xf>
    <xf numFmtId="166" fontId="4" fillId="16" borderId="8" xfId="0" applyNumberFormat="1" applyFont="1" applyFill="1" applyBorder="1" applyAlignment="1">
      <alignment horizontal="center" vertical="center" wrapText="1"/>
    </xf>
    <xf numFmtId="165" fontId="4" fillId="16" borderId="8" xfId="0" applyNumberFormat="1" applyFont="1" applyFill="1" applyBorder="1" applyAlignment="1">
      <alignment horizontal="center" vertical="center" wrapText="1"/>
    </xf>
    <xf numFmtId="0" fontId="34" fillId="0" borderId="8" xfId="0" applyFont="1" applyBorder="1" applyAlignment="1">
      <alignment horizontal="left" vertical="center" wrapText="1"/>
    </xf>
    <xf numFmtId="0" fontId="34" fillId="0" borderId="8" xfId="0" applyFont="1" applyBorder="1" applyAlignment="1">
      <alignment vertical="top" wrapText="1"/>
    </xf>
    <xf numFmtId="0" fontId="34" fillId="0" borderId="8" xfId="0" applyFont="1" applyFill="1" applyBorder="1" applyAlignment="1">
      <alignment vertical="center" wrapText="1"/>
    </xf>
    <xf numFmtId="9" fontId="34" fillId="0" borderId="8" xfId="1" applyFont="1" applyFill="1" applyBorder="1" applyAlignment="1">
      <alignment horizontal="center" vertical="center" wrapText="1"/>
    </xf>
    <xf numFmtId="9" fontId="34" fillId="0" borderId="43" xfId="1" applyFont="1" applyFill="1" applyBorder="1" applyAlignment="1">
      <alignment horizontal="center" vertical="center" wrapText="1"/>
    </xf>
    <xf numFmtId="0" fontId="39" fillId="0" borderId="8" xfId="0" applyFont="1" applyBorder="1" applyAlignment="1">
      <alignment horizontal="center" vertical="center" wrapText="1"/>
    </xf>
    <xf numFmtId="0" fontId="40" fillId="0" borderId="8" xfId="0" applyFont="1" applyBorder="1" applyAlignment="1">
      <alignment vertical="top" wrapText="1"/>
    </xf>
    <xf numFmtId="14" fontId="34" fillId="2" borderId="0" xfId="0" applyNumberFormat="1" applyFont="1" applyFill="1" applyBorder="1" applyAlignment="1">
      <alignment horizontal="center" vertical="center" wrapText="1"/>
    </xf>
    <xf numFmtId="10" fontId="30" fillId="0" borderId="0" xfId="0" applyNumberFormat="1" applyFont="1" applyFill="1" applyBorder="1" applyAlignment="1">
      <alignment horizontal="center" vertical="center" wrapText="1"/>
    </xf>
    <xf numFmtId="0" fontId="31" fillId="10" borderId="8" xfId="0" applyFont="1" applyFill="1" applyBorder="1" applyAlignment="1">
      <alignment horizontal="center" vertical="center" wrapText="1"/>
    </xf>
    <xf numFmtId="9" fontId="35" fillId="0" borderId="0" xfId="0" applyNumberFormat="1" applyFont="1"/>
    <xf numFmtId="166" fontId="4" fillId="0" borderId="8" xfId="0" applyNumberFormat="1" applyFont="1" applyBorder="1" applyAlignment="1">
      <alignment horizontal="center" vertical="center"/>
    </xf>
    <xf numFmtId="0" fontId="4" fillId="17" borderId="8" xfId="0" applyFont="1" applyFill="1" applyBorder="1" applyAlignment="1">
      <alignment horizontal="center" vertical="center" wrapText="1"/>
    </xf>
    <xf numFmtId="166" fontId="4" fillId="17" borderId="8" xfId="0" applyNumberFormat="1" applyFont="1" applyFill="1" applyBorder="1" applyAlignment="1">
      <alignment horizontal="center" vertical="center" wrapText="1"/>
    </xf>
    <xf numFmtId="165" fontId="4" fillId="17" borderId="8" xfId="0" applyNumberFormat="1" applyFont="1" applyFill="1" applyBorder="1" applyAlignment="1">
      <alignment horizontal="center" vertical="center" wrapText="1"/>
    </xf>
    <xf numFmtId="0" fontId="5" fillId="7" borderId="8" xfId="0" applyFont="1" applyFill="1" applyBorder="1" applyAlignment="1">
      <alignment horizontal="center" vertical="center" wrapText="1"/>
    </xf>
    <xf numFmtId="166" fontId="5" fillId="7" borderId="8" xfId="0" applyNumberFormat="1" applyFont="1" applyFill="1" applyBorder="1" applyAlignment="1">
      <alignment horizontal="center" vertical="center" wrapText="1"/>
    </xf>
    <xf numFmtId="165" fontId="5" fillId="7" borderId="8" xfId="0" applyNumberFormat="1" applyFont="1" applyFill="1" applyBorder="1" applyAlignment="1">
      <alignment horizontal="center" vertical="center" wrapText="1"/>
    </xf>
    <xf numFmtId="14" fontId="34" fillId="2" borderId="8" xfId="0" applyNumberFormat="1" applyFont="1" applyFill="1" applyBorder="1" applyAlignment="1">
      <alignment horizontal="center" vertical="center" wrapText="1"/>
    </xf>
    <xf numFmtId="165" fontId="4" fillId="6" borderId="8" xfId="0" applyNumberFormat="1" applyFont="1" applyFill="1" applyBorder="1" applyAlignment="1">
      <alignment horizontal="center" vertical="center"/>
    </xf>
    <xf numFmtId="165" fontId="5" fillId="0" borderId="8" xfId="0" applyNumberFormat="1" applyFont="1" applyBorder="1" applyAlignment="1">
      <alignment horizontal="center" vertical="center" wrapText="1"/>
    </xf>
    <xf numFmtId="14" fontId="5" fillId="0" borderId="8" xfId="0" applyNumberFormat="1" applyFont="1" applyBorder="1" applyAlignment="1">
      <alignment horizontal="center" vertical="center" wrapText="1"/>
    </xf>
    <xf numFmtId="0" fontId="5" fillId="18" borderId="8" xfId="0" applyFont="1" applyFill="1" applyBorder="1" applyAlignment="1">
      <alignment horizontal="center" vertical="center" wrapText="1"/>
    </xf>
    <xf numFmtId="165" fontId="4" fillId="3" borderId="8" xfId="0" applyNumberFormat="1" applyFont="1" applyFill="1" applyBorder="1" applyAlignment="1">
      <alignment horizontal="center" vertical="center" wrapText="1"/>
    </xf>
    <xf numFmtId="0" fontId="4" fillId="7" borderId="8" xfId="0" applyFont="1" applyFill="1" applyBorder="1" applyAlignment="1">
      <alignment horizontal="center" vertical="center" wrapText="1"/>
    </xf>
    <xf numFmtId="166" fontId="4" fillId="7" borderId="8" xfId="0" applyNumberFormat="1" applyFont="1" applyFill="1" applyBorder="1" applyAlignment="1">
      <alignment horizontal="center" vertical="center"/>
    </xf>
    <xf numFmtId="165" fontId="5" fillId="0" borderId="8" xfId="0" applyNumberFormat="1" applyFont="1" applyBorder="1" applyAlignment="1">
      <alignment horizontal="center" vertical="center"/>
    </xf>
    <xf numFmtId="0" fontId="41" fillId="0" borderId="0" xfId="0" applyFont="1" applyFill="1" applyBorder="1" applyAlignment="1">
      <alignment horizontal="center" vertical="center" wrapText="1"/>
    </xf>
    <xf numFmtId="9" fontId="41" fillId="0" borderId="0" xfId="0" applyNumberFormat="1" applyFont="1" applyFill="1" applyBorder="1" applyAlignment="1">
      <alignment horizontal="center" vertical="center" wrapText="1"/>
    </xf>
    <xf numFmtId="0" fontId="4" fillId="7" borderId="50" xfId="0" applyFont="1" applyFill="1" applyBorder="1" applyAlignment="1">
      <alignment horizontal="center" vertical="center" wrapText="1"/>
    </xf>
    <xf numFmtId="0" fontId="5" fillId="7" borderId="50" xfId="0" applyFont="1" applyFill="1" applyBorder="1" applyAlignment="1">
      <alignment horizontal="center" vertical="center" wrapText="1"/>
    </xf>
    <xf numFmtId="166" fontId="32" fillId="7" borderId="50" xfId="0" applyNumberFormat="1" applyFont="1" applyFill="1" applyBorder="1" applyAlignment="1">
      <alignment horizontal="center" vertical="center" wrapText="1"/>
    </xf>
    <xf numFmtId="166" fontId="32" fillId="0" borderId="50" xfId="0" applyNumberFormat="1" applyFont="1" applyBorder="1" applyAlignment="1">
      <alignment horizontal="center" vertical="center" wrapText="1"/>
    </xf>
    <xf numFmtId="166" fontId="32" fillId="7" borderId="71" xfId="0" applyNumberFormat="1" applyFont="1" applyFill="1" applyBorder="1" applyAlignment="1">
      <alignment horizontal="center" vertical="center" wrapText="1"/>
    </xf>
    <xf numFmtId="165" fontId="32" fillId="0" borderId="71" xfId="0" applyNumberFormat="1" applyFont="1" applyBorder="1" applyAlignment="1">
      <alignment horizontal="center" vertical="center" wrapText="1"/>
    </xf>
    <xf numFmtId="166" fontId="32" fillId="0" borderId="71" xfId="0" applyNumberFormat="1" applyFont="1" applyBorder="1" applyAlignment="1">
      <alignment horizontal="center" vertical="center" wrapText="1"/>
    </xf>
    <xf numFmtId="0" fontId="41" fillId="0" borderId="8" xfId="0" applyFont="1" applyFill="1" applyBorder="1" applyAlignment="1">
      <alignment horizontal="center" vertical="center" wrapText="1"/>
    </xf>
    <xf numFmtId="9" fontId="41" fillId="0" borderId="8" xfId="0" applyNumberFormat="1" applyFont="1" applyFill="1" applyBorder="1" applyAlignment="1">
      <alignment horizontal="center" vertical="center" wrapText="1"/>
    </xf>
    <xf numFmtId="0" fontId="35" fillId="0" borderId="8" xfId="0" applyFont="1" applyBorder="1"/>
    <xf numFmtId="0" fontId="27" fillId="0" borderId="8" xfId="0" applyFont="1" applyFill="1" applyBorder="1" applyAlignment="1">
      <alignment horizontal="left" vertical="center" wrapText="1"/>
    </xf>
    <xf numFmtId="0" fontId="42" fillId="0" borderId="43" xfId="0" applyFont="1" applyBorder="1" applyAlignment="1">
      <alignment vertical="center" wrapText="1"/>
    </xf>
    <xf numFmtId="0" fontId="5" fillId="0" borderId="8" xfId="0" applyFont="1" applyBorder="1" applyAlignment="1">
      <alignment horizontal="justify" vertical="center" wrapText="1"/>
    </xf>
    <xf numFmtId="164" fontId="4" fillId="2" borderId="8" xfId="1" applyNumberFormat="1" applyFont="1" applyFill="1" applyBorder="1" applyAlignment="1">
      <alignment horizontal="center" vertical="center" wrapText="1"/>
    </xf>
    <xf numFmtId="9" fontId="4" fillId="0" borderId="8" xfId="0" applyNumberFormat="1" applyFont="1" applyBorder="1" applyAlignment="1">
      <alignment horizontal="center" vertical="center" wrapText="1"/>
    </xf>
    <xf numFmtId="0" fontId="5" fillId="0" borderId="50" xfId="0" applyFont="1" applyBorder="1" applyAlignment="1">
      <alignment horizontal="left" vertical="center" wrapText="1"/>
    </xf>
    <xf numFmtId="10" fontId="4" fillId="0" borderId="8" xfId="0" applyNumberFormat="1" applyFont="1" applyBorder="1" applyAlignment="1">
      <alignment horizontal="center" vertical="center" wrapText="1"/>
    </xf>
    <xf numFmtId="0" fontId="42" fillId="0" borderId="50" xfId="0" applyFont="1" applyBorder="1" applyAlignment="1">
      <alignment horizontal="left" vertical="center" wrapText="1"/>
    </xf>
    <xf numFmtId="0" fontId="27" fillId="0" borderId="50" xfId="0" applyFont="1" applyBorder="1" applyAlignment="1">
      <alignment horizontal="left" vertical="center" wrapText="1"/>
    </xf>
    <xf numFmtId="10" fontId="7" fillId="0" borderId="8" xfId="0" applyNumberFormat="1" applyFont="1" applyBorder="1" applyAlignment="1">
      <alignment horizontal="center" vertical="center" wrapText="1"/>
    </xf>
    <xf numFmtId="10" fontId="42" fillId="0" borderId="8" xfId="0" applyNumberFormat="1" applyFont="1" applyBorder="1" applyAlignment="1">
      <alignment horizontal="center" vertical="center" wrapText="1"/>
    </xf>
    <xf numFmtId="0" fontId="5" fillId="7" borderId="50" xfId="0" applyFont="1" applyFill="1" applyBorder="1" applyAlignment="1">
      <alignment horizontal="left" vertical="center" wrapText="1"/>
    </xf>
    <xf numFmtId="10" fontId="7" fillId="0" borderId="8" xfId="0" applyNumberFormat="1" applyFont="1" applyBorder="1" applyAlignment="1">
      <alignment horizontal="center" vertical="center" wrapText="1"/>
    </xf>
    <xf numFmtId="10" fontId="27" fillId="0" borderId="8" xfId="0" applyNumberFormat="1" applyFont="1" applyBorder="1" applyAlignment="1">
      <alignment horizontal="center" vertical="center" wrapText="1"/>
    </xf>
    <xf numFmtId="10" fontId="4" fillId="0" borderId="8" xfId="0" applyNumberFormat="1" applyFont="1" applyFill="1" applyBorder="1" applyAlignment="1">
      <alignment horizontal="center" vertical="center" wrapText="1"/>
    </xf>
    <xf numFmtId="0" fontId="29" fillId="0" borderId="42" xfId="0" applyFont="1" applyFill="1" applyBorder="1" applyAlignment="1">
      <alignment vertical="center" wrapText="1"/>
    </xf>
    <xf numFmtId="0" fontId="29" fillId="0" borderId="8" xfId="0" applyFont="1" applyFill="1" applyBorder="1" applyAlignment="1">
      <alignment vertical="center" wrapText="1"/>
    </xf>
    <xf numFmtId="0" fontId="29" fillId="0" borderId="8" xfId="0" applyFont="1" applyFill="1" applyBorder="1" applyAlignment="1">
      <alignment horizontal="justify" vertical="center" wrapText="1"/>
    </xf>
    <xf numFmtId="0" fontId="29" fillId="0" borderId="44" xfId="0" applyFont="1" applyFill="1" applyBorder="1" applyAlignment="1">
      <alignment vertical="center" wrapText="1"/>
    </xf>
    <xf numFmtId="0" fontId="29" fillId="0" borderId="45" xfId="0" applyFont="1" applyFill="1" applyBorder="1" applyAlignment="1">
      <alignment vertical="center" wrapText="1"/>
    </xf>
    <xf numFmtId="0" fontId="29" fillId="0" borderId="45" xfId="0" applyFont="1" applyFill="1" applyBorder="1" applyAlignment="1">
      <alignment horizontal="justify" vertical="center" wrapText="1"/>
    </xf>
    <xf numFmtId="0" fontId="4" fillId="0" borderId="8" xfId="0" applyFont="1" applyFill="1" applyBorder="1" applyAlignment="1">
      <alignment horizontal="center" vertical="center"/>
    </xf>
    <xf numFmtId="0" fontId="4" fillId="0" borderId="8" xfId="0" applyFont="1" applyFill="1" applyBorder="1" applyAlignment="1">
      <alignment horizontal="center" vertical="center" wrapText="1"/>
    </xf>
    <xf numFmtId="165" fontId="4" fillId="0" borderId="8" xfId="0" applyNumberFormat="1" applyFont="1" applyFill="1" applyBorder="1" applyAlignment="1">
      <alignment horizontal="center" vertical="center" wrapText="1"/>
    </xf>
    <xf numFmtId="0" fontId="4" fillId="0" borderId="8" xfId="0" applyFont="1" applyBorder="1" applyAlignment="1">
      <alignment horizontal="center" vertical="center" wrapText="1"/>
    </xf>
    <xf numFmtId="0" fontId="31" fillId="15" borderId="8" xfId="0" applyFont="1" applyFill="1" applyBorder="1" applyAlignment="1">
      <alignment horizontal="center" vertical="center" wrapText="1"/>
    </xf>
    <xf numFmtId="166" fontId="4" fillId="0" borderId="8" xfId="0" applyNumberFormat="1" applyFont="1" applyFill="1" applyBorder="1" applyAlignment="1">
      <alignment horizontal="center" vertical="center" wrapText="1"/>
    </xf>
    <xf numFmtId="0" fontId="5" fillId="0" borderId="50" xfId="0" applyFont="1" applyFill="1" applyBorder="1" applyAlignment="1">
      <alignment horizontal="left" vertical="center" wrapText="1"/>
    </xf>
    <xf numFmtId="0" fontId="42" fillId="0" borderId="8" xfId="0" applyFont="1" applyBorder="1" applyAlignment="1">
      <alignment vertical="center" wrapText="1"/>
    </xf>
    <xf numFmtId="0" fontId="3" fillId="0" borderId="8" xfId="0" applyFont="1" applyBorder="1" applyAlignment="1">
      <alignment horizontal="center" vertical="center" wrapText="1"/>
    </xf>
    <xf numFmtId="164" fontId="3" fillId="0" borderId="8" xfId="0" applyNumberFormat="1" applyFont="1" applyBorder="1" applyAlignment="1">
      <alignment horizontal="center" vertical="center" wrapText="1"/>
    </xf>
    <xf numFmtId="0" fontId="27" fillId="0" borderId="50" xfId="0" applyFont="1" applyBorder="1" applyAlignment="1">
      <alignment horizontal="justify" vertical="center" wrapText="1"/>
    </xf>
    <xf numFmtId="0" fontId="5" fillId="0" borderId="50" xfId="0" applyFont="1" applyBorder="1" applyAlignment="1">
      <alignment horizontal="justify" vertical="center" wrapText="1"/>
    </xf>
    <xf numFmtId="0" fontId="43" fillId="0" borderId="50" xfId="0" applyFont="1" applyBorder="1" applyAlignment="1">
      <alignment horizontal="left" vertical="center" wrapText="1"/>
    </xf>
    <xf numFmtId="0" fontId="4" fillId="3" borderId="50" xfId="0" applyFont="1" applyFill="1" applyBorder="1" applyAlignment="1">
      <alignment horizontal="center" vertical="center" wrapText="1"/>
    </xf>
    <xf numFmtId="0" fontId="5" fillId="3" borderId="50" xfId="0" applyFont="1" applyFill="1" applyBorder="1" applyAlignment="1">
      <alignment horizontal="center" vertical="center" wrapText="1"/>
    </xf>
    <xf numFmtId="166" fontId="32" fillId="3" borderId="50" xfId="0" applyNumberFormat="1" applyFont="1" applyFill="1" applyBorder="1" applyAlignment="1">
      <alignment horizontal="center" vertical="center" wrapText="1"/>
    </xf>
    <xf numFmtId="166" fontId="32" fillId="3" borderId="71" xfId="0" applyNumberFormat="1" applyFont="1" applyFill="1" applyBorder="1" applyAlignment="1">
      <alignment horizontal="center" vertical="center" wrapText="1"/>
    </xf>
    <xf numFmtId="0" fontId="31" fillId="12" borderId="8" xfId="0" applyFont="1" applyFill="1" applyBorder="1" applyAlignment="1">
      <alignment horizontal="center" vertical="center" wrapText="1"/>
    </xf>
    <xf numFmtId="0" fontId="31" fillId="10" borderId="8" xfId="0" applyFont="1" applyFill="1" applyBorder="1" applyAlignment="1">
      <alignment horizontal="center" vertical="center" wrapText="1"/>
    </xf>
    <xf numFmtId="0" fontId="37" fillId="14" borderId="8" xfId="0" applyFont="1" applyFill="1" applyBorder="1" applyAlignment="1">
      <alignment horizontal="center" vertical="center" wrapText="1"/>
    </xf>
    <xf numFmtId="0" fontId="31" fillId="10" borderId="43" xfId="0" applyFont="1" applyFill="1" applyBorder="1" applyAlignment="1">
      <alignment horizontal="center" vertical="center" wrapText="1"/>
    </xf>
    <xf numFmtId="0" fontId="27" fillId="0" borderId="8" xfId="0" applyFont="1" applyBorder="1" applyAlignment="1">
      <alignment horizontal="justify" vertical="center" wrapText="1"/>
    </xf>
    <xf numFmtId="0" fontId="35" fillId="0" borderId="0" xfId="0" applyFont="1" applyAlignment="1">
      <alignment vertical="center"/>
    </xf>
    <xf numFmtId="0" fontId="5" fillId="3" borderId="50" xfId="0" applyFont="1" applyFill="1" applyBorder="1" applyAlignment="1">
      <alignment horizontal="justify" vertical="center" wrapText="1"/>
    </xf>
    <xf numFmtId="14" fontId="4" fillId="2" borderId="28" xfId="0" applyNumberFormat="1" applyFont="1" applyFill="1" applyBorder="1" applyAlignment="1">
      <alignment horizontal="center" vertical="center" wrapText="1"/>
    </xf>
    <xf numFmtId="14" fontId="4" fillId="2" borderId="23" xfId="0" applyNumberFormat="1" applyFont="1" applyFill="1" applyBorder="1" applyAlignment="1">
      <alignment horizontal="center" vertical="center" wrapText="1"/>
    </xf>
    <xf numFmtId="0" fontId="7" fillId="0" borderId="29" xfId="0" applyFont="1" applyBorder="1" applyAlignment="1">
      <alignment horizontal="center" vertical="center"/>
    </xf>
    <xf numFmtId="0" fontId="7" fillId="5" borderId="0" xfId="0" applyFont="1" applyFill="1" applyAlignment="1">
      <alignment horizontal="center"/>
    </xf>
    <xf numFmtId="17" fontId="2" fillId="0" borderId="0" xfId="0" applyNumberFormat="1" applyFont="1" applyAlignment="1">
      <alignment horizontal="center"/>
    </xf>
    <xf numFmtId="0" fontId="2" fillId="0" borderId="0" xfId="0" applyFont="1" applyAlignment="1">
      <alignment horizontal="center"/>
    </xf>
    <xf numFmtId="9" fontId="5" fillId="0" borderId="8" xfId="1" applyFont="1" applyBorder="1" applyAlignment="1">
      <alignment horizontal="center" vertical="center"/>
    </xf>
    <xf numFmtId="0" fontId="5" fillId="0" borderId="40" xfId="0" applyFont="1" applyBorder="1" applyAlignment="1">
      <alignment horizontal="center" vertical="center"/>
    </xf>
    <xf numFmtId="0" fontId="5" fillId="0" borderId="8" xfId="0" applyFont="1" applyBorder="1" applyAlignment="1">
      <alignment horizontal="center" vertical="center"/>
    </xf>
    <xf numFmtId="0" fontId="5" fillId="0" borderId="45" xfId="0" applyFont="1" applyBorder="1" applyAlignment="1">
      <alignment horizontal="center" vertical="center"/>
    </xf>
    <xf numFmtId="0" fontId="5" fillId="0" borderId="41" xfId="0" applyFont="1" applyBorder="1" applyAlignment="1">
      <alignment horizontal="center" vertical="center"/>
    </xf>
    <xf numFmtId="0" fontId="5" fillId="0" borderId="43" xfId="0" applyFont="1" applyBorder="1" applyAlignment="1">
      <alignment horizontal="center" vertical="center"/>
    </xf>
    <xf numFmtId="0" fontId="5" fillId="0" borderId="46" xfId="0" applyFont="1" applyBorder="1" applyAlignment="1">
      <alignment horizontal="center" vertical="center"/>
    </xf>
    <xf numFmtId="9" fontId="0" fillId="0" borderId="40" xfId="1" applyFont="1" applyBorder="1" applyAlignment="1">
      <alignment horizontal="center" vertical="center"/>
    </xf>
    <xf numFmtId="9" fontId="0" fillId="0" borderId="8" xfId="1" applyFont="1" applyBorder="1" applyAlignment="1">
      <alignment horizontal="center" vertical="center"/>
    </xf>
    <xf numFmtId="9" fontId="0" fillId="0" borderId="45" xfId="1" applyFont="1" applyBorder="1" applyAlignment="1">
      <alignment horizontal="center" vertical="center"/>
    </xf>
    <xf numFmtId="9" fontId="0" fillId="0" borderId="41" xfId="1" applyFont="1" applyBorder="1" applyAlignment="1">
      <alignment horizontal="center" vertical="center"/>
    </xf>
    <xf numFmtId="9" fontId="0" fillId="0" borderId="43" xfId="1" applyFont="1" applyBorder="1" applyAlignment="1">
      <alignment horizontal="center" vertical="center"/>
    </xf>
    <xf numFmtId="9" fontId="0" fillId="0" borderId="46" xfId="1" applyFont="1" applyBorder="1" applyAlignment="1">
      <alignment horizontal="center" vertical="center"/>
    </xf>
    <xf numFmtId="9" fontId="5" fillId="0" borderId="40" xfId="0" applyNumberFormat="1" applyFont="1" applyBorder="1" applyAlignment="1">
      <alignment horizontal="center" vertical="center"/>
    </xf>
    <xf numFmtId="9" fontId="5" fillId="0" borderId="41" xfId="0" applyNumberFormat="1" applyFont="1" applyBorder="1" applyAlignment="1">
      <alignment horizontal="center" vertical="center"/>
    </xf>
    <xf numFmtId="9" fontId="0" fillId="0" borderId="40" xfId="1" applyFont="1" applyBorder="1" applyAlignment="1">
      <alignment horizontal="center" vertical="center" wrapText="1"/>
    </xf>
    <xf numFmtId="9" fontId="0" fillId="0" borderId="45" xfId="1" applyFont="1" applyBorder="1" applyAlignment="1">
      <alignment horizontal="center" vertical="center" wrapText="1"/>
    </xf>
    <xf numFmtId="9" fontId="0" fillId="0" borderId="41" xfId="1" applyFont="1" applyBorder="1" applyAlignment="1">
      <alignment horizontal="center" vertical="center" wrapText="1"/>
    </xf>
    <xf numFmtId="9" fontId="0" fillId="0" borderId="46" xfId="1" applyFont="1" applyBorder="1" applyAlignment="1">
      <alignment horizontal="center" vertical="center" wrapText="1"/>
    </xf>
    <xf numFmtId="9" fontId="0" fillId="0" borderId="42" xfId="1" applyFont="1" applyBorder="1" applyAlignment="1">
      <alignment horizontal="center" vertical="center"/>
    </xf>
    <xf numFmtId="9" fontId="0" fillId="0" borderId="44" xfId="1" applyFont="1" applyBorder="1" applyAlignment="1">
      <alignment horizontal="center" vertical="center"/>
    </xf>
    <xf numFmtId="9" fontId="0" fillId="0" borderId="8" xfId="1" applyFont="1" applyBorder="1" applyAlignment="1">
      <alignment horizontal="center" vertical="center" wrapText="1"/>
    </xf>
    <xf numFmtId="10" fontId="0" fillId="0" borderId="8" xfId="1" applyNumberFormat="1" applyFont="1" applyBorder="1" applyAlignment="1">
      <alignment horizontal="center" vertical="center"/>
    </xf>
    <xf numFmtId="10" fontId="0" fillId="0" borderId="45" xfId="1" applyNumberFormat="1" applyFont="1" applyBorder="1" applyAlignment="1">
      <alignment horizontal="center" vertical="center"/>
    </xf>
    <xf numFmtId="9" fontId="0" fillId="0" borderId="43" xfId="1" applyFont="1" applyBorder="1" applyAlignment="1">
      <alignment horizontal="center" vertical="center" wrapText="1"/>
    </xf>
    <xf numFmtId="9" fontId="0" fillId="0" borderId="8" xfId="1" applyFont="1" applyBorder="1" applyAlignment="1">
      <alignment horizontal="center"/>
    </xf>
    <xf numFmtId="9" fontId="5" fillId="0" borderId="40" xfId="1" applyFont="1" applyBorder="1" applyAlignment="1">
      <alignment horizontal="center" vertical="center"/>
    </xf>
    <xf numFmtId="9" fontId="5" fillId="0" borderId="45" xfId="1" applyFont="1" applyBorder="1" applyAlignment="1">
      <alignment horizontal="center" vertical="center"/>
    </xf>
    <xf numFmtId="10" fontId="5" fillId="0" borderId="42" xfId="1" applyNumberFormat="1" applyFont="1" applyBorder="1" applyAlignment="1">
      <alignment horizontal="center" vertical="center"/>
    </xf>
    <xf numFmtId="9" fontId="0" fillId="0" borderId="52" xfId="1" applyFont="1" applyBorder="1" applyAlignment="1">
      <alignment horizontal="center" vertical="center"/>
    </xf>
    <xf numFmtId="9" fontId="0" fillId="0" borderId="53" xfId="1" applyFont="1" applyBorder="1" applyAlignment="1">
      <alignment horizontal="center" vertical="center"/>
    </xf>
    <xf numFmtId="9" fontId="0" fillId="0" borderId="54" xfId="1" applyFont="1" applyBorder="1" applyAlignment="1">
      <alignment horizontal="center" vertical="center"/>
    </xf>
    <xf numFmtId="0" fontId="24" fillId="4" borderId="35" xfId="0" applyFont="1" applyFill="1" applyBorder="1" applyAlignment="1">
      <alignment horizontal="center" vertical="center" wrapText="1"/>
    </xf>
    <xf numFmtId="0" fontId="24" fillId="4" borderId="29" xfId="0" applyFont="1" applyFill="1" applyBorder="1" applyAlignment="1">
      <alignment horizontal="center" vertical="center" wrapText="1"/>
    </xf>
    <xf numFmtId="0" fontId="24" fillId="4" borderId="36" xfId="0" applyFont="1" applyFill="1" applyBorder="1" applyAlignment="1">
      <alignment horizontal="center" vertical="center" wrapText="1"/>
    </xf>
    <xf numFmtId="0" fontId="25" fillId="3" borderId="20" xfId="0" applyFont="1" applyFill="1" applyBorder="1" applyAlignment="1">
      <alignment horizontal="center" vertical="center" wrapText="1"/>
    </xf>
    <xf numFmtId="0" fontId="25" fillId="3" borderId="0" xfId="0" applyFont="1" applyFill="1" applyBorder="1" applyAlignment="1">
      <alignment horizontal="center" vertical="center" wrapText="1"/>
    </xf>
    <xf numFmtId="0" fontId="25" fillId="3" borderId="37"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3" xfId="0" applyFont="1" applyBorder="1" applyAlignment="1">
      <alignment horizontal="center" vertical="center" wrapText="1"/>
    </xf>
    <xf numFmtId="0" fontId="3" fillId="8" borderId="28" xfId="0" applyFont="1" applyFill="1" applyBorder="1" applyAlignment="1">
      <alignment vertical="center" wrapText="1"/>
    </xf>
    <xf numFmtId="0" fontId="3" fillId="8" borderId="23" xfId="0" applyFont="1" applyFill="1" applyBorder="1" applyAlignment="1">
      <alignment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8" borderId="28" xfId="0" applyFont="1" applyFill="1" applyBorder="1" applyAlignment="1">
      <alignment horizontal="left" vertical="center" wrapText="1"/>
    </xf>
    <xf numFmtId="0" fontId="3" fillId="8" borderId="23" xfId="0" applyFont="1" applyFill="1" applyBorder="1" applyAlignment="1">
      <alignment horizontal="left" vertical="center" wrapText="1"/>
    </xf>
    <xf numFmtId="0" fontId="14" fillId="4" borderId="32" xfId="0" applyFont="1" applyFill="1" applyBorder="1" applyAlignment="1">
      <alignment horizontal="center" vertical="center" wrapText="1"/>
    </xf>
    <xf numFmtId="0" fontId="14" fillId="4" borderId="33"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10" fontId="0" fillId="0" borderId="42" xfId="1" applyNumberFormat="1" applyFont="1" applyBorder="1" applyAlignment="1">
      <alignment horizontal="center"/>
    </xf>
    <xf numFmtId="0" fontId="3" fillId="0" borderId="28" xfId="0" applyFont="1" applyBorder="1" applyAlignment="1">
      <alignment vertical="center" wrapText="1"/>
    </xf>
    <xf numFmtId="0" fontId="3" fillId="0" borderId="30" xfId="0" applyFont="1" applyBorder="1" applyAlignment="1">
      <alignment vertical="center" wrapText="1"/>
    </xf>
    <xf numFmtId="0" fontId="3" fillId="0" borderId="23" xfId="0" applyFont="1" applyBorder="1" applyAlignment="1">
      <alignment vertical="center" wrapText="1"/>
    </xf>
    <xf numFmtId="0" fontId="3" fillId="2" borderId="28" xfId="0" applyFont="1" applyFill="1" applyBorder="1" applyAlignment="1">
      <alignment vertical="center" wrapText="1"/>
    </xf>
    <xf numFmtId="0" fontId="3" fillId="2" borderId="30" xfId="0" applyFont="1" applyFill="1" applyBorder="1" applyAlignment="1">
      <alignment vertical="center" wrapText="1"/>
    </xf>
    <xf numFmtId="0" fontId="3" fillId="2" borderId="23" xfId="0" applyFont="1" applyFill="1" applyBorder="1" applyAlignment="1">
      <alignment vertical="center" wrapText="1"/>
    </xf>
    <xf numFmtId="0" fontId="4" fillId="2" borderId="28"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8" xfId="0" applyFont="1" applyFill="1" applyBorder="1" applyAlignment="1">
      <alignment vertical="center" wrapText="1"/>
    </xf>
    <xf numFmtId="0" fontId="4" fillId="2" borderId="30" xfId="0" applyFont="1" applyFill="1" applyBorder="1" applyAlignment="1">
      <alignment vertical="center" wrapText="1"/>
    </xf>
    <xf numFmtId="0" fontId="4" fillId="2" borderId="23" xfId="0" applyFont="1" applyFill="1" applyBorder="1" applyAlignment="1">
      <alignment vertical="center" wrapText="1"/>
    </xf>
    <xf numFmtId="0" fontId="4" fillId="0" borderId="28" xfId="0" applyFont="1" applyBorder="1" applyAlignment="1">
      <alignment vertical="center" wrapText="1"/>
    </xf>
    <xf numFmtId="0" fontId="4" fillId="0" borderId="30" xfId="0" applyFont="1" applyBorder="1" applyAlignment="1">
      <alignment vertical="center" wrapText="1"/>
    </xf>
    <xf numFmtId="0" fontId="4" fillId="0" borderId="23" xfId="0" applyFont="1" applyBorder="1" applyAlignment="1">
      <alignment vertical="center" wrapText="1"/>
    </xf>
    <xf numFmtId="0" fontId="23" fillId="4" borderId="35" xfId="0" applyFont="1" applyFill="1" applyBorder="1" applyAlignment="1">
      <alignment horizontal="center" vertical="center" wrapText="1"/>
    </xf>
    <xf numFmtId="0" fontId="23" fillId="4" borderId="29" xfId="0" applyFont="1" applyFill="1" applyBorder="1" applyAlignment="1">
      <alignment horizontal="center" vertical="center" wrapText="1"/>
    </xf>
    <xf numFmtId="0" fontId="23" fillId="4" borderId="36" xfId="0" applyFont="1" applyFill="1" applyBorder="1" applyAlignment="1">
      <alignment horizontal="center" vertical="center" wrapText="1"/>
    </xf>
    <xf numFmtId="0" fontId="4" fillId="0" borderId="2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0" xfId="0" applyFont="1" applyBorder="1" applyAlignment="1">
      <alignment horizontal="center" vertical="center" wrapText="1"/>
    </xf>
    <xf numFmtId="0" fontId="5" fillId="0" borderId="28" xfId="0" applyFont="1" applyBorder="1" applyAlignment="1">
      <alignment vertical="center" wrapText="1"/>
    </xf>
    <xf numFmtId="0" fontId="5" fillId="0" borderId="23" xfId="0" applyFont="1" applyBorder="1" applyAlignment="1">
      <alignment vertical="center" wrapText="1"/>
    </xf>
    <xf numFmtId="0" fontId="6" fillId="3" borderId="2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3" borderId="63" xfId="0" applyFont="1" applyFill="1" applyBorder="1" applyAlignment="1">
      <alignment horizontal="center" vertical="center" wrapText="1"/>
    </xf>
    <xf numFmtId="0" fontId="7" fillId="3" borderId="62" xfId="0" applyFont="1" applyFill="1" applyBorder="1" applyAlignment="1">
      <alignment horizontal="center" vertical="center" wrapText="1"/>
    </xf>
    <xf numFmtId="0" fontId="7" fillId="3" borderId="64" xfId="0" applyFont="1" applyFill="1" applyBorder="1" applyAlignment="1">
      <alignment horizontal="center" vertical="center" wrapText="1"/>
    </xf>
    <xf numFmtId="0" fontId="3" fillId="0" borderId="1" xfId="0" applyFont="1" applyBorder="1" applyAlignment="1">
      <alignment vertical="center" wrapText="1"/>
    </xf>
    <xf numFmtId="0" fontId="3" fillId="0" borderId="5" xfId="0" applyFont="1" applyBorder="1" applyAlignment="1">
      <alignment vertical="center" wrapText="1"/>
    </xf>
    <xf numFmtId="0" fontId="3" fillId="0" borderId="2" xfId="0" applyFont="1" applyBorder="1" applyAlignment="1">
      <alignmen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14" fillId="4" borderId="15"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6" xfId="0" applyFont="1" applyBorder="1" applyAlignment="1">
      <alignment horizontal="center" vertical="center" wrapText="1"/>
    </xf>
    <xf numFmtId="0" fontId="14" fillId="4" borderId="18"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4" fillId="0" borderId="51" xfId="0" applyFont="1" applyBorder="1" applyAlignment="1">
      <alignment horizontal="center" vertical="center" wrapText="1"/>
    </xf>
    <xf numFmtId="0" fontId="4" fillId="0" borderId="8"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7" fillId="0" borderId="8" xfId="0" applyFont="1" applyBorder="1" applyAlignment="1">
      <alignment horizontal="center" vertical="center"/>
    </xf>
    <xf numFmtId="10" fontId="5" fillId="0" borderId="40" xfId="0" applyNumberFormat="1" applyFont="1" applyBorder="1" applyAlignment="1">
      <alignment horizontal="center" vertical="center"/>
    </xf>
    <xf numFmtId="10" fontId="5" fillId="0" borderId="8" xfId="0" applyNumberFormat="1" applyFont="1" applyBorder="1" applyAlignment="1">
      <alignment horizontal="center" vertical="center"/>
    </xf>
    <xf numFmtId="10" fontId="5" fillId="0" borderId="45" xfId="0" applyNumberFormat="1" applyFont="1" applyBorder="1" applyAlignment="1">
      <alignment horizontal="center" vertical="center"/>
    </xf>
    <xf numFmtId="0" fontId="3" fillId="0" borderId="28" xfId="0" applyFont="1" applyFill="1" applyBorder="1" applyAlignment="1">
      <alignment vertical="center" wrapText="1"/>
    </xf>
    <xf numFmtId="0" fontId="3" fillId="0" borderId="23" xfId="0" applyFont="1" applyFill="1" applyBorder="1" applyAlignment="1">
      <alignment vertical="center" wrapText="1"/>
    </xf>
    <xf numFmtId="9" fontId="5" fillId="0" borderId="40" xfId="1" applyFont="1" applyBorder="1" applyAlignment="1">
      <alignment horizontal="center" vertical="center" wrapText="1"/>
    </xf>
    <xf numFmtId="9" fontId="5" fillId="0" borderId="45" xfId="1" applyFont="1" applyBorder="1" applyAlignment="1">
      <alignment horizontal="center" vertical="center" wrapText="1"/>
    </xf>
    <xf numFmtId="9" fontId="5" fillId="0" borderId="41" xfId="1" applyFont="1" applyBorder="1" applyAlignment="1">
      <alignment horizontal="center" vertical="center" wrapText="1"/>
    </xf>
    <xf numFmtId="9" fontId="5" fillId="0" borderId="46" xfId="1" applyFont="1" applyBorder="1" applyAlignment="1">
      <alignment horizontal="center" vertical="center" wrapText="1"/>
    </xf>
    <xf numFmtId="0" fontId="3" fillId="0" borderId="28"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23" xfId="0" applyFont="1" applyFill="1" applyBorder="1" applyAlignment="1">
      <alignment horizontal="center" vertical="center" wrapText="1"/>
    </xf>
    <xf numFmtId="14" fontId="4" fillId="2" borderId="30" xfId="0" applyNumberFormat="1" applyFont="1" applyFill="1" applyBorder="1" applyAlignment="1">
      <alignment horizontal="center" vertical="center" wrapText="1"/>
    </xf>
    <xf numFmtId="9" fontId="5" fillId="0" borderId="52" xfId="1" applyFont="1" applyBorder="1" applyAlignment="1">
      <alignment horizontal="center" vertical="center"/>
    </xf>
    <xf numFmtId="9" fontId="5" fillId="0" borderId="53" xfId="1" applyFont="1" applyBorder="1" applyAlignment="1">
      <alignment horizontal="center" vertical="center"/>
    </xf>
    <xf numFmtId="9" fontId="5" fillId="0" borderId="54" xfId="1" applyFont="1" applyBorder="1" applyAlignment="1">
      <alignment horizontal="center" vertical="center"/>
    </xf>
    <xf numFmtId="0" fontId="3" fillId="0" borderId="28"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0" fillId="13" borderId="8" xfId="0" applyFont="1" applyFill="1" applyBorder="1" applyAlignment="1">
      <alignment horizontal="center" vertical="center" wrapText="1"/>
    </xf>
    <xf numFmtId="0" fontId="30" fillId="3" borderId="21"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30" fillId="3" borderId="21" xfId="0" applyFont="1" applyFill="1" applyBorder="1" applyAlignment="1">
      <alignment horizontal="left" vertical="center" wrapText="1"/>
    </xf>
    <xf numFmtId="0" fontId="31" fillId="15" borderId="8" xfId="0" applyFont="1" applyFill="1" applyBorder="1" applyAlignment="1">
      <alignment horizontal="center" vertical="center" wrapText="1"/>
    </xf>
    <xf numFmtId="0" fontId="31" fillId="10" borderId="8" xfId="0" applyFont="1" applyFill="1" applyBorder="1" applyAlignment="1">
      <alignment horizontal="center" vertical="center" wrapText="1"/>
    </xf>
    <xf numFmtId="0" fontId="30" fillId="4" borderId="8" xfId="0" applyFont="1" applyFill="1" applyBorder="1" applyAlignment="1">
      <alignment horizontal="center" vertical="center" wrapText="1"/>
    </xf>
    <xf numFmtId="10" fontId="30" fillId="4" borderId="8" xfId="0" applyNumberFormat="1" applyFont="1" applyFill="1" applyBorder="1" applyAlignment="1">
      <alignment horizontal="center" vertical="center" wrapText="1"/>
    </xf>
    <xf numFmtId="0" fontId="3" fillId="0" borderId="8" xfId="0" applyFont="1" applyBorder="1" applyAlignment="1">
      <alignment horizontal="center" vertical="center" wrapText="1"/>
    </xf>
    <xf numFmtId="9" fontId="3" fillId="0" borderId="8" xfId="0" applyNumberFormat="1" applyFont="1" applyBorder="1" applyAlignment="1">
      <alignment horizontal="center" vertical="center" wrapText="1"/>
    </xf>
    <xf numFmtId="0" fontId="30" fillId="4" borderId="9"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67" xfId="0" applyFont="1" applyFill="1" applyBorder="1" applyAlignment="1">
      <alignment horizontal="center" vertical="center" wrapText="1"/>
    </xf>
    <xf numFmtId="10" fontId="30" fillId="4" borderId="26" xfId="0" applyNumberFormat="1" applyFont="1" applyFill="1" applyBorder="1" applyAlignment="1">
      <alignment horizontal="center" vertical="center" wrapText="1"/>
    </xf>
    <xf numFmtId="10" fontId="30" fillId="4" borderId="68" xfId="0" applyNumberFormat="1" applyFont="1" applyFill="1" applyBorder="1" applyAlignment="1">
      <alignment horizontal="center" vertical="center" wrapText="1"/>
    </xf>
    <xf numFmtId="0" fontId="30" fillId="13" borderId="39" xfId="0" applyFont="1" applyFill="1" applyBorder="1" applyAlignment="1">
      <alignment horizontal="center" vertical="center" wrapText="1"/>
    </xf>
    <xf numFmtId="0" fontId="30" fillId="13" borderId="40" xfId="0" applyFont="1" applyFill="1" applyBorder="1" applyAlignment="1">
      <alignment horizontal="center" vertical="center" wrapText="1"/>
    </xf>
    <xf numFmtId="0" fontId="30" fillId="13" borderId="41" xfId="0" applyFont="1" applyFill="1" applyBorder="1" applyAlignment="1">
      <alignment horizontal="center" vertical="center" wrapText="1"/>
    </xf>
    <xf numFmtId="0" fontId="37" fillId="14" borderId="8" xfId="0" applyFont="1" applyFill="1" applyBorder="1" applyAlignment="1">
      <alignment horizontal="center" vertical="center" wrapText="1"/>
    </xf>
    <xf numFmtId="0" fontId="37" fillId="14" borderId="42" xfId="0" applyFont="1" applyFill="1" applyBorder="1" applyAlignment="1">
      <alignment horizontal="center" vertical="center" wrapText="1"/>
    </xf>
    <xf numFmtId="0" fontId="31" fillId="10" borderId="43" xfId="0" applyFont="1" applyFill="1" applyBorder="1" applyAlignment="1">
      <alignment horizontal="center" vertical="center" wrapText="1"/>
    </xf>
    <xf numFmtId="0" fontId="30" fillId="13" borderId="9" xfId="0" applyFont="1" applyFill="1" applyBorder="1" applyAlignment="1">
      <alignment horizontal="center" vertical="center" wrapText="1"/>
    </xf>
    <xf numFmtId="0" fontId="30" fillId="13" borderId="10" xfId="0" applyFont="1" applyFill="1" applyBorder="1" applyAlignment="1">
      <alignment horizontal="center" vertical="center" wrapText="1"/>
    </xf>
    <xf numFmtId="0" fontId="7" fillId="0" borderId="8" xfId="0" applyFont="1" applyBorder="1" applyAlignment="1">
      <alignment horizontal="center" vertical="center" wrapText="1"/>
    </xf>
    <xf numFmtId="0" fontId="31" fillId="12" borderId="8" xfId="0" applyFont="1" applyFill="1" applyBorder="1" applyAlignment="1">
      <alignment horizontal="center" vertical="center" wrapText="1"/>
    </xf>
    <xf numFmtId="0" fontId="30" fillId="4" borderId="18" xfId="0" applyFont="1" applyFill="1" applyBorder="1" applyAlignment="1">
      <alignment horizontal="center" vertical="center"/>
    </xf>
    <xf numFmtId="0" fontId="30" fillId="4" borderId="19" xfId="0" applyFont="1" applyFill="1" applyBorder="1" applyAlignment="1">
      <alignment horizontal="center" vertical="center"/>
    </xf>
    <xf numFmtId="0" fontId="30" fillId="4" borderId="27" xfId="0" applyFont="1" applyFill="1" applyBorder="1" applyAlignment="1">
      <alignment horizontal="center" vertical="center"/>
    </xf>
    <xf numFmtId="10" fontId="7" fillId="0" borderId="8" xfId="0" applyNumberFormat="1" applyFont="1" applyBorder="1" applyAlignment="1">
      <alignment horizontal="center" vertical="center" wrapText="1"/>
    </xf>
    <xf numFmtId="10" fontId="30" fillId="4" borderId="32" xfId="0" applyNumberFormat="1" applyFont="1" applyFill="1" applyBorder="1" applyAlignment="1">
      <alignment horizontal="center" vertical="center" wrapText="1"/>
    </xf>
    <xf numFmtId="10" fontId="30" fillId="4" borderId="33" xfId="0" applyNumberFormat="1" applyFont="1" applyFill="1" applyBorder="1" applyAlignment="1">
      <alignment horizontal="center" vertical="center" wrapText="1"/>
    </xf>
    <xf numFmtId="0" fontId="3" fillId="0" borderId="42" xfId="0" applyFont="1" applyBorder="1" applyAlignment="1">
      <alignment horizontal="center" vertical="center" wrapText="1"/>
    </xf>
    <xf numFmtId="0" fontId="30" fillId="4" borderId="44" xfId="0" applyFont="1" applyFill="1" applyBorder="1" applyAlignment="1">
      <alignment horizontal="center" vertical="center" wrapText="1"/>
    </xf>
    <xf numFmtId="0" fontId="30" fillId="4" borderId="45" xfId="0" applyFont="1" applyFill="1" applyBorder="1" applyAlignment="1">
      <alignment horizontal="center" vertical="center" wrapText="1"/>
    </xf>
    <xf numFmtId="10" fontId="30" fillId="4" borderId="45" xfId="0" applyNumberFormat="1" applyFont="1" applyFill="1" applyBorder="1" applyAlignment="1">
      <alignment horizontal="center" vertical="center" wrapText="1"/>
    </xf>
    <xf numFmtId="10" fontId="30" fillId="4" borderId="46" xfId="0" applyNumberFormat="1" applyFont="1" applyFill="1" applyBorder="1" applyAlignment="1">
      <alignment horizontal="center" vertical="center" wrapText="1"/>
    </xf>
    <xf numFmtId="0" fontId="31" fillId="12" borderId="39" xfId="0" applyFont="1" applyFill="1" applyBorder="1" applyAlignment="1">
      <alignment horizontal="center" vertical="center" wrapText="1"/>
    </xf>
    <xf numFmtId="0" fontId="31" fillId="12" borderId="42" xfId="0" applyFont="1" applyFill="1" applyBorder="1" applyAlignment="1">
      <alignment horizontal="center" vertical="center" wrapText="1"/>
    </xf>
    <xf numFmtId="0" fontId="30" fillId="10" borderId="20" xfId="0" applyFont="1" applyFill="1" applyBorder="1" applyAlignment="1">
      <alignment horizontal="center" vertical="center" wrapText="1"/>
    </xf>
    <xf numFmtId="0" fontId="30" fillId="10" borderId="0" xfId="0" applyFont="1" applyFill="1" applyBorder="1" applyAlignment="1">
      <alignment horizontal="center" vertical="center" wrapText="1"/>
    </xf>
    <xf numFmtId="0" fontId="31" fillId="12" borderId="40" xfId="0" applyFont="1" applyFill="1" applyBorder="1" applyAlignment="1">
      <alignment horizontal="center" vertical="center" wrapText="1"/>
    </xf>
    <xf numFmtId="0" fontId="31" fillId="10" borderId="40" xfId="0" applyFont="1" applyFill="1" applyBorder="1" applyAlignment="1">
      <alignment horizontal="center" vertical="center" wrapText="1"/>
    </xf>
    <xf numFmtId="0" fontId="31" fillId="10" borderId="41" xfId="0" applyFont="1" applyFill="1" applyBorder="1" applyAlignment="1">
      <alignment horizontal="center" vertical="center" wrapText="1"/>
    </xf>
    <xf numFmtId="10" fontId="3" fillId="0" borderId="42" xfId="0" applyNumberFormat="1" applyFont="1" applyBorder="1" applyAlignment="1">
      <alignment horizontal="center" vertical="center" wrapText="1"/>
    </xf>
    <xf numFmtId="0" fontId="27" fillId="0" borderId="8" xfId="0" applyFont="1" applyBorder="1" applyAlignment="1">
      <alignment horizontal="center" vertical="center"/>
    </xf>
    <xf numFmtId="0" fontId="7" fillId="3" borderId="8" xfId="0" applyFont="1" applyFill="1" applyBorder="1" applyAlignment="1">
      <alignment horizontal="center" vertical="center" wrapText="1"/>
    </xf>
    <xf numFmtId="10" fontId="7" fillId="3" borderId="8" xfId="0" applyNumberFormat="1" applyFont="1" applyFill="1" applyBorder="1" applyAlignment="1">
      <alignment horizontal="center" vertical="center" wrapText="1"/>
    </xf>
    <xf numFmtId="0" fontId="30" fillId="10" borderId="66" xfId="0" applyFont="1" applyFill="1" applyBorder="1" applyAlignment="1">
      <alignment horizontal="center" vertical="center" wrapText="1"/>
    </xf>
    <xf numFmtId="0" fontId="30" fillId="10" borderId="65" xfId="0" applyFont="1" applyFill="1" applyBorder="1" applyAlignment="1">
      <alignment horizontal="center" vertical="center" wrapText="1"/>
    </xf>
    <xf numFmtId="0" fontId="41" fillId="4" borderId="8" xfId="0" applyFont="1" applyFill="1" applyBorder="1" applyAlignment="1">
      <alignment horizontal="center" vertical="center" wrapText="1"/>
    </xf>
    <xf numFmtId="10" fontId="41" fillId="4" borderId="8" xfId="0" applyNumberFormat="1" applyFont="1" applyFill="1" applyBorder="1" applyAlignment="1">
      <alignment horizontal="center" vertical="center" wrapText="1"/>
    </xf>
    <xf numFmtId="0" fontId="30" fillId="11" borderId="66" xfId="0" applyFont="1" applyFill="1" applyBorder="1" applyAlignment="1">
      <alignment horizontal="center" vertical="center" wrapText="1"/>
    </xf>
    <xf numFmtId="0" fontId="30" fillId="11" borderId="65" xfId="0" applyFont="1" applyFill="1" applyBorder="1" applyAlignment="1">
      <alignment horizontal="center" vertical="center" wrapText="1"/>
    </xf>
    <xf numFmtId="10" fontId="7" fillId="0" borderId="69" xfId="0" applyNumberFormat="1" applyFont="1" applyBorder="1" applyAlignment="1">
      <alignment horizontal="center" vertical="center" wrapText="1"/>
    </xf>
    <xf numFmtId="0" fontId="36" fillId="0" borderId="59" xfId="0" applyFont="1" applyBorder="1" applyAlignment="1">
      <alignment horizontal="center" vertical="center" wrapText="1"/>
    </xf>
    <xf numFmtId="0" fontId="7" fillId="0" borderId="69" xfId="0" applyFont="1" applyBorder="1" applyAlignment="1">
      <alignment horizontal="center" vertical="center" wrapText="1"/>
    </xf>
    <xf numFmtId="0" fontId="36" fillId="0" borderId="70" xfId="0" applyFont="1" applyBorder="1" applyAlignment="1">
      <alignment horizontal="center" vertical="center" wrapText="1"/>
    </xf>
  </cellXfs>
  <cellStyles count="2">
    <cellStyle name="Normal" xfId="0" builtinId="0"/>
    <cellStyle name="Porcentaje" xfId="1" builtinId="5"/>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645583</xdr:colOff>
      <xdr:row>0</xdr:row>
      <xdr:rowOff>47625</xdr:rowOff>
    </xdr:from>
    <xdr:to>
      <xdr:col>0</xdr:col>
      <xdr:colOff>1541116</xdr:colOff>
      <xdr:row>1</xdr:row>
      <xdr:rowOff>396085</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5583" y="47625"/>
          <a:ext cx="895533" cy="86281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secretariajuridica.gov.co/transparencia/planeacion/politicas-lineamientos-y-manuales/plan-anticorrupci%C3%B3n-y-atenci%C3%B3n-al-10" TargetMode="External"/><Relationship Id="rId7" Type="http://schemas.openxmlformats.org/officeDocument/2006/relationships/hyperlink" Target="https://secretariajuridica.gov.co/sites/default/files/planeacion/2311300-PL-016%20Plan%20Institucional%20de%20Capacitacio%CC%81n_copia_controlada.pdf" TargetMode="External"/><Relationship Id="rId2" Type="http://schemas.openxmlformats.org/officeDocument/2006/relationships/hyperlink" Target="https://secretariajuridica.gov.co/intranet/noticias/versi%C3%B3n-preliminar-del-plan-anticorrupci%C3%B3n-y-atenci%C3%B3n-la-ciudadan%C3%ADa" TargetMode="External"/><Relationship Id="rId1" Type="http://schemas.openxmlformats.org/officeDocument/2006/relationships/hyperlink" Target="https://www.secretariajuridica.gov.co/noticias/versi%C3%B3n-preliminar-del-plan-anticorrupci%C3%B3n-y-atenci%C3%B3n-la-ciudadan%C3%ADa" TargetMode="External"/><Relationship Id="rId6" Type="http://schemas.openxmlformats.org/officeDocument/2006/relationships/hyperlink" Target="https://secretariajuridica.gov.co/intranet" TargetMode="External"/><Relationship Id="rId5" Type="http://schemas.openxmlformats.org/officeDocument/2006/relationships/hyperlink" Target="https://www.secretariajuridica.gov.co/transparencia/instrumentos-gestion-informacion-publica/Informe-pqr-denuncias-solicitudes" TargetMode="External"/><Relationship Id="rId4" Type="http://schemas.openxmlformats.org/officeDocument/2006/relationships/hyperlink" Target="https://www.secretariajuridica.gov.co/noticias?page=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secretariajuridica.gov.co/transparencia/planeacion/politicas-lineamientos-y-manuales/plan-anticorrupci%C3%B3n-y-atenci%C3%B3n-al-10" TargetMode="External"/><Relationship Id="rId7" Type="http://schemas.openxmlformats.org/officeDocument/2006/relationships/printerSettings" Target="../printerSettings/printerSettings2.bin"/><Relationship Id="rId2" Type="http://schemas.openxmlformats.org/officeDocument/2006/relationships/hyperlink" Target="https://secretariajuridica.gov.co/intranet/noticias/versi%C3%B3n-preliminar-del-plan-anticorrupci%C3%B3n-y-atenci%C3%B3n-la-ciudadan%C3%ADa" TargetMode="External"/><Relationship Id="rId1" Type="http://schemas.openxmlformats.org/officeDocument/2006/relationships/hyperlink" Target="https://www.secretariajuridica.gov.co/noticias/versi%C3%B3n-preliminar-del-plan-anticorrupci%C3%B3n-y-atenci%C3%B3n-la-ciudadan%C3%ADa" TargetMode="External"/><Relationship Id="rId6" Type="http://schemas.openxmlformats.org/officeDocument/2006/relationships/hyperlink" Target="https://secretariajuridica.gov.co/sites/default/files/planeacion/2311300-PL-016%20Plan%20Institucional%20de%20Capacitacio%CC%81n_copia_controlada.pdf" TargetMode="External"/><Relationship Id="rId5" Type="http://schemas.openxmlformats.org/officeDocument/2006/relationships/hyperlink" Target="https://secretariajuridica.gov.co/intranet" TargetMode="External"/><Relationship Id="rId4" Type="http://schemas.openxmlformats.org/officeDocument/2006/relationships/hyperlink" Target="https://www.secretariajuridica.gov.co/transparencia/instrumentos-gestion-informacion-publica/Informe-pqr-denuncias-solicitude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33"/>
  <sheetViews>
    <sheetView zoomScale="80" zoomScaleNormal="80" workbookViewId="0">
      <selection activeCell="F4" sqref="F4:G4"/>
    </sheetView>
  </sheetViews>
  <sheetFormatPr baseColWidth="10" defaultRowHeight="12"/>
  <cols>
    <col min="1" max="1" width="24.85546875" style="5" customWidth="1"/>
    <col min="2" max="2" width="3.85546875" style="5" customWidth="1"/>
    <col min="3" max="3" width="37.140625" style="5" customWidth="1"/>
    <col min="4" max="4" width="15.140625" style="5" customWidth="1"/>
    <col min="5" max="5" width="56" style="5" customWidth="1"/>
    <col min="6" max="6" width="28.7109375" style="5" customWidth="1"/>
    <col min="7" max="7" width="45.5703125" style="5" customWidth="1"/>
    <col min="8" max="8" width="5" style="5" customWidth="1"/>
    <col min="9" max="9" width="11.42578125" style="5"/>
    <col min="10" max="10" width="15.7109375" style="5" customWidth="1"/>
    <col min="11" max="16384" width="11.42578125" style="5"/>
  </cols>
  <sheetData>
    <row r="2" spans="1:15">
      <c r="A2" s="418" t="s">
        <v>21</v>
      </c>
      <c r="B2" s="418"/>
      <c r="C2" s="418"/>
      <c r="D2" s="418"/>
      <c r="E2" s="418"/>
      <c r="F2" s="418"/>
      <c r="G2" s="418"/>
    </row>
    <row r="3" spans="1:15" ht="27.75" customHeight="1">
      <c r="A3" s="418" t="s">
        <v>430</v>
      </c>
      <c r="B3" s="418"/>
      <c r="C3" s="418"/>
      <c r="D3" s="418"/>
      <c r="E3" s="418"/>
      <c r="F3" s="418"/>
      <c r="G3" s="418"/>
    </row>
    <row r="4" spans="1:15">
      <c r="A4" s="419" t="s">
        <v>313</v>
      </c>
      <c r="B4" s="419"/>
      <c r="C4" s="419"/>
      <c r="D4" s="419"/>
      <c r="E4" s="419"/>
      <c r="F4" s="420" t="s">
        <v>314</v>
      </c>
      <c r="G4" s="420"/>
    </row>
    <row r="5" spans="1:15">
      <c r="A5" s="6"/>
      <c r="B5" s="6"/>
      <c r="C5" s="6"/>
      <c r="D5" s="6"/>
      <c r="E5" s="6"/>
      <c r="F5" s="6"/>
      <c r="G5" s="6"/>
    </row>
    <row r="6" spans="1:15" ht="12.75" thickBot="1">
      <c r="A6" s="421" t="s">
        <v>22</v>
      </c>
      <c r="B6" s="422"/>
      <c r="C6" s="422"/>
      <c r="D6" s="422"/>
      <c r="E6" s="422"/>
      <c r="F6" s="422"/>
      <c r="G6" s="423"/>
    </row>
    <row r="7" spans="1:15" ht="33" customHeight="1">
      <c r="A7" s="378" t="s">
        <v>0</v>
      </c>
      <c r="B7" s="385" t="s">
        <v>43</v>
      </c>
      <c r="C7" s="386"/>
      <c r="D7" s="378" t="s">
        <v>35</v>
      </c>
      <c r="E7" s="7" t="s">
        <v>36</v>
      </c>
      <c r="F7" s="378" t="s">
        <v>1</v>
      </c>
      <c r="G7" s="378" t="s">
        <v>44</v>
      </c>
      <c r="J7" s="330">
        <v>11049</v>
      </c>
      <c r="K7" s="331"/>
      <c r="L7" s="330">
        <v>11536</v>
      </c>
      <c r="M7" s="331"/>
      <c r="N7" s="330">
        <v>11658</v>
      </c>
      <c r="O7" s="331"/>
    </row>
    <row r="8" spans="1:15" ht="30.75" thickBot="1">
      <c r="A8" s="379"/>
      <c r="B8" s="387"/>
      <c r="C8" s="388"/>
      <c r="D8" s="379"/>
      <c r="E8" s="8" t="s">
        <v>37</v>
      </c>
      <c r="F8" s="379"/>
      <c r="G8" s="379"/>
      <c r="I8" s="46" t="s">
        <v>211</v>
      </c>
      <c r="J8" s="46" t="s">
        <v>212</v>
      </c>
      <c r="K8" s="46" t="s">
        <v>213</v>
      </c>
      <c r="L8" s="46" t="s">
        <v>212</v>
      </c>
      <c r="M8" s="46" t="s">
        <v>213</v>
      </c>
      <c r="N8" s="46" t="s">
        <v>212</v>
      </c>
      <c r="O8" s="46" t="s">
        <v>213</v>
      </c>
    </row>
    <row r="9" spans="1:15" ht="24.75" thickBot="1">
      <c r="A9" s="424" t="s">
        <v>42</v>
      </c>
      <c r="B9" s="1">
        <v>1</v>
      </c>
      <c r="C9" s="2" t="s">
        <v>2</v>
      </c>
      <c r="D9" s="4" t="s">
        <v>23</v>
      </c>
      <c r="E9" s="2" t="s">
        <v>284</v>
      </c>
      <c r="F9" s="3" t="s">
        <v>3</v>
      </c>
      <c r="G9" s="429" t="s">
        <v>227</v>
      </c>
      <c r="I9" s="47">
        <f>1/3</f>
        <v>0.33333333333333331</v>
      </c>
      <c r="J9" s="48">
        <v>0</v>
      </c>
      <c r="K9" s="339">
        <f>($I$9*J9)+($I$10*J10)+($I$11*J11)</f>
        <v>0.4443333333333333</v>
      </c>
      <c r="L9" s="49"/>
      <c r="M9" s="339">
        <f>($I$9*L9)+($I$10*L10)+($I$11*L11)</f>
        <v>0</v>
      </c>
      <c r="N9" s="49"/>
      <c r="O9" s="342">
        <f>($I$9*N9)+($I$10*N10)+($I$11*N11)</f>
        <v>0</v>
      </c>
    </row>
    <row r="10" spans="1:15" ht="108" customHeight="1" thickBot="1">
      <c r="A10" s="425"/>
      <c r="B10" s="1">
        <v>2</v>
      </c>
      <c r="C10" s="3" t="s">
        <v>4</v>
      </c>
      <c r="D10" s="3" t="s">
        <v>24</v>
      </c>
      <c r="E10" s="3" t="s">
        <v>216</v>
      </c>
      <c r="F10" s="3" t="s">
        <v>3</v>
      </c>
      <c r="G10" s="435"/>
      <c r="I10" s="50">
        <f>1/3</f>
        <v>0.33333333333333331</v>
      </c>
      <c r="J10" s="41">
        <v>1</v>
      </c>
      <c r="K10" s="340"/>
      <c r="L10" s="42"/>
      <c r="M10" s="340"/>
      <c r="N10" s="42"/>
      <c r="O10" s="343"/>
    </row>
    <row r="11" spans="1:15" ht="60.75" thickBot="1">
      <c r="A11" s="426"/>
      <c r="B11" s="1">
        <v>3</v>
      </c>
      <c r="C11" s="3" t="s">
        <v>5</v>
      </c>
      <c r="D11" s="3" t="s">
        <v>25</v>
      </c>
      <c r="E11" s="3" t="s">
        <v>285</v>
      </c>
      <c r="F11" s="3" t="s">
        <v>3</v>
      </c>
      <c r="G11" s="430"/>
      <c r="I11" s="51">
        <f>1/3</f>
        <v>0.33333333333333331</v>
      </c>
      <c r="J11" s="52">
        <v>0.33300000000000002</v>
      </c>
      <c r="K11" s="341"/>
      <c r="L11" s="53"/>
      <c r="M11" s="341"/>
      <c r="N11" s="53"/>
      <c r="O11" s="344"/>
    </row>
    <row r="12" spans="1:15" ht="108.75" customHeight="1" thickBot="1">
      <c r="A12" s="436" t="s">
        <v>41</v>
      </c>
      <c r="B12" s="1">
        <v>1</v>
      </c>
      <c r="C12" s="3" t="s">
        <v>6</v>
      </c>
      <c r="D12" s="88" t="s">
        <v>217</v>
      </c>
      <c r="E12" s="3" t="s">
        <v>286</v>
      </c>
      <c r="F12" s="3" t="s">
        <v>7</v>
      </c>
      <c r="G12" s="427" t="s">
        <v>226</v>
      </c>
      <c r="I12" s="54">
        <f>1/2</f>
        <v>0.5</v>
      </c>
      <c r="J12" s="48">
        <v>1</v>
      </c>
      <c r="K12" s="347">
        <f>($I$12*J12)+($I$13*J13)</f>
        <v>1</v>
      </c>
      <c r="L12" s="55"/>
      <c r="M12" s="347">
        <f>($I$12*L12)+($I$13*L13)</f>
        <v>0</v>
      </c>
      <c r="N12" s="48"/>
      <c r="O12" s="349">
        <f>($I$12*N12)+($I$13*N13)</f>
        <v>0</v>
      </c>
    </row>
    <row r="13" spans="1:15" ht="60.75" thickBot="1">
      <c r="A13" s="437"/>
      <c r="B13" s="1">
        <v>2</v>
      </c>
      <c r="C13" s="3" t="s">
        <v>8</v>
      </c>
      <c r="D13" s="3" t="s">
        <v>26</v>
      </c>
      <c r="E13" s="3" t="s">
        <v>218</v>
      </c>
      <c r="F13" s="3" t="s">
        <v>3</v>
      </c>
      <c r="G13" s="428"/>
      <c r="I13" s="56">
        <f>1/2</f>
        <v>0.5</v>
      </c>
      <c r="J13" s="52">
        <v>1</v>
      </c>
      <c r="K13" s="348"/>
      <c r="L13" s="57"/>
      <c r="M13" s="348"/>
      <c r="N13" s="52"/>
      <c r="O13" s="350"/>
    </row>
    <row r="14" spans="1:15" ht="188.25" customHeight="1" thickBot="1">
      <c r="A14" s="424" t="s">
        <v>40</v>
      </c>
      <c r="B14" s="1">
        <v>1</v>
      </c>
      <c r="C14" s="3" t="s">
        <v>9</v>
      </c>
      <c r="D14" s="3" t="s">
        <v>219</v>
      </c>
      <c r="E14" s="3" t="s">
        <v>287</v>
      </c>
      <c r="F14" s="3" t="s">
        <v>3</v>
      </c>
      <c r="G14" s="429" t="s">
        <v>226</v>
      </c>
      <c r="I14" s="47">
        <f>1/3</f>
        <v>0.33333333333333331</v>
      </c>
      <c r="J14" s="48">
        <v>1</v>
      </c>
      <c r="K14" s="339">
        <f>($I$14*J14)+($I$15*J15)+($I$17*J17)</f>
        <v>1</v>
      </c>
      <c r="L14" s="48"/>
      <c r="M14" s="339">
        <f>($I$14*L14)+($I$15*L15)+($I$17*L17)</f>
        <v>0</v>
      </c>
      <c r="N14" s="48"/>
      <c r="O14" s="342">
        <f>($I$14*N14)+($I$15*N15)+($I$17*N17)</f>
        <v>0</v>
      </c>
    </row>
    <row r="15" spans="1:15" ht="89.25" customHeight="1">
      <c r="A15" s="425"/>
      <c r="B15" s="427">
        <v>2</v>
      </c>
      <c r="C15" s="429" t="s">
        <v>10</v>
      </c>
      <c r="D15" s="427" t="s">
        <v>27</v>
      </c>
      <c r="E15" s="431" t="s">
        <v>220</v>
      </c>
      <c r="F15" s="433" t="s">
        <v>221</v>
      </c>
      <c r="G15" s="435"/>
      <c r="I15" s="389">
        <f>1/3</f>
        <v>0.33333333333333331</v>
      </c>
      <c r="J15" s="357">
        <v>1</v>
      </c>
      <c r="K15" s="340"/>
      <c r="L15" s="357"/>
      <c r="M15" s="340"/>
      <c r="N15" s="357"/>
      <c r="O15" s="343"/>
    </row>
    <row r="16" spans="1:15" ht="15.75" hidden="1" customHeight="1" thickBot="1">
      <c r="A16" s="425"/>
      <c r="B16" s="428"/>
      <c r="C16" s="430"/>
      <c r="D16" s="428"/>
      <c r="E16" s="432"/>
      <c r="F16" s="434"/>
      <c r="G16" s="435"/>
      <c r="I16" s="389"/>
      <c r="J16" s="357"/>
      <c r="K16" s="340"/>
      <c r="L16" s="357"/>
      <c r="M16" s="340"/>
      <c r="N16" s="357"/>
      <c r="O16" s="343"/>
    </row>
    <row r="17" spans="1:19" ht="195.75" customHeight="1" thickBot="1">
      <c r="A17" s="426"/>
      <c r="B17" s="1">
        <v>3</v>
      </c>
      <c r="C17" s="3" t="s">
        <v>11</v>
      </c>
      <c r="D17" s="3" t="s">
        <v>28</v>
      </c>
      <c r="E17" s="89" t="s">
        <v>288</v>
      </c>
      <c r="F17" s="3" t="s">
        <v>3</v>
      </c>
      <c r="G17" s="430"/>
      <c r="I17" s="58">
        <f>1/3</f>
        <v>0.33333333333333331</v>
      </c>
      <c r="J17" s="59">
        <v>1</v>
      </c>
      <c r="K17" s="341"/>
      <c r="L17" s="59"/>
      <c r="M17" s="341"/>
      <c r="N17" s="59"/>
      <c r="O17" s="344"/>
    </row>
    <row r="18" spans="1:19" ht="163.5" customHeight="1" thickBot="1">
      <c r="A18" s="438" t="s">
        <v>39</v>
      </c>
      <c r="B18" s="1">
        <v>1</v>
      </c>
      <c r="C18" s="2" t="s">
        <v>12</v>
      </c>
      <c r="D18" s="2" t="s">
        <v>29</v>
      </c>
      <c r="E18" s="2" t="s">
        <v>289</v>
      </c>
      <c r="F18" s="2" t="s">
        <v>13</v>
      </c>
      <c r="G18" s="431" t="s">
        <v>225</v>
      </c>
      <c r="I18" s="54">
        <f>1/2</f>
        <v>0.5</v>
      </c>
      <c r="J18" s="48">
        <v>0.33300000000000002</v>
      </c>
      <c r="K18" s="347">
        <f>($I$18*J18)+($I$19*J19)</f>
        <v>0.33300000000000002</v>
      </c>
      <c r="L18" s="55"/>
      <c r="M18" s="347">
        <f>($I$18*L18)+($I$19*L19)</f>
        <v>0</v>
      </c>
      <c r="N18" s="48"/>
      <c r="O18" s="349">
        <f>($I$18*N18)+($I$19*N19)</f>
        <v>0</v>
      </c>
    </row>
    <row r="19" spans="1:19" ht="163.5" customHeight="1" thickBot="1">
      <c r="A19" s="439"/>
      <c r="B19" s="1">
        <v>1</v>
      </c>
      <c r="C19" s="2" t="s">
        <v>14</v>
      </c>
      <c r="D19" s="2" t="s">
        <v>30</v>
      </c>
      <c r="E19" s="2" t="s">
        <v>290</v>
      </c>
      <c r="F19" s="2" t="s">
        <v>3</v>
      </c>
      <c r="G19" s="432"/>
      <c r="I19" s="56">
        <f>1/2</f>
        <v>0.5</v>
      </c>
      <c r="J19" s="52">
        <v>0.33300000000000002</v>
      </c>
      <c r="K19" s="348"/>
      <c r="L19" s="57"/>
      <c r="M19" s="348"/>
      <c r="N19" s="52"/>
      <c r="O19" s="350"/>
    </row>
    <row r="20" spans="1:19" ht="43.5" customHeight="1" thickBot="1">
      <c r="A20" s="424" t="s">
        <v>38</v>
      </c>
      <c r="B20" s="1">
        <v>1</v>
      </c>
      <c r="C20" s="2" t="s">
        <v>15</v>
      </c>
      <c r="D20" s="2" t="s">
        <v>31</v>
      </c>
      <c r="E20" s="2" t="s">
        <v>222</v>
      </c>
      <c r="F20" s="2" t="s">
        <v>16</v>
      </c>
      <c r="G20" s="429" t="s">
        <v>228</v>
      </c>
      <c r="I20" s="54">
        <f>1/4</f>
        <v>0.25</v>
      </c>
      <c r="J20" s="48">
        <v>1</v>
      </c>
      <c r="K20" s="339">
        <f>($I$20*J20)+($I$21*J21)+($I$22*J22)+($I$23*J23)</f>
        <v>0.58325000000000005</v>
      </c>
      <c r="L20" s="55"/>
      <c r="M20" s="339">
        <f>($I$20*L20)+($I$21*L21)+($I$22*L22)+($I$23*L23)</f>
        <v>0</v>
      </c>
      <c r="N20" s="48"/>
      <c r="O20" s="342">
        <f>($I$20*N20)+($I$21*N21)+($I$22*N22)+($I$23*N23)</f>
        <v>0</v>
      </c>
      <c r="Q20" s="5">
        <v>14</v>
      </c>
      <c r="R20" s="5">
        <v>8</v>
      </c>
      <c r="S20" s="5">
        <f>R20/Q20</f>
        <v>0.5714285714285714</v>
      </c>
    </row>
    <row r="21" spans="1:19" ht="72.75" thickBot="1">
      <c r="A21" s="425"/>
      <c r="B21" s="1">
        <v>2</v>
      </c>
      <c r="C21" s="2" t="s">
        <v>17</v>
      </c>
      <c r="D21" s="2" t="s">
        <v>32</v>
      </c>
      <c r="E21" s="2" t="s">
        <v>223</v>
      </c>
      <c r="F21" s="2" t="s">
        <v>16</v>
      </c>
      <c r="G21" s="435"/>
      <c r="I21" s="60">
        <f>1/4</f>
        <v>0.25</v>
      </c>
      <c r="J21" s="41">
        <v>1</v>
      </c>
      <c r="K21" s="340"/>
      <c r="L21" s="40"/>
      <c r="M21" s="340"/>
      <c r="N21" s="41"/>
      <c r="O21" s="343"/>
    </row>
    <row r="22" spans="1:19" ht="36" customHeight="1" thickBot="1">
      <c r="A22" s="425"/>
      <c r="B22" s="1">
        <v>3</v>
      </c>
      <c r="C22" s="2" t="s">
        <v>18</v>
      </c>
      <c r="D22" s="2" t="s">
        <v>33</v>
      </c>
      <c r="E22" s="2" t="s">
        <v>224</v>
      </c>
      <c r="F22" s="2" t="s">
        <v>16</v>
      </c>
      <c r="G22" s="435"/>
      <c r="I22" s="60">
        <f>1/4</f>
        <v>0.25</v>
      </c>
      <c r="J22" s="41">
        <v>0.33300000000000002</v>
      </c>
      <c r="K22" s="340"/>
      <c r="L22" s="40"/>
      <c r="M22" s="340"/>
      <c r="N22" s="41"/>
      <c r="O22" s="343"/>
    </row>
    <row r="23" spans="1:19" ht="36.75" thickBot="1">
      <c r="A23" s="426"/>
      <c r="B23" s="1">
        <v>4</v>
      </c>
      <c r="C23" s="2" t="s">
        <v>19</v>
      </c>
      <c r="D23" s="2" t="s">
        <v>34</v>
      </c>
      <c r="E23" s="2" t="s">
        <v>291</v>
      </c>
      <c r="F23" s="2" t="s">
        <v>20</v>
      </c>
      <c r="G23" s="430"/>
      <c r="I23" s="56">
        <f>1/4</f>
        <v>0.25</v>
      </c>
      <c r="J23" s="52"/>
      <c r="K23" s="341"/>
      <c r="L23" s="57"/>
      <c r="M23" s="341"/>
      <c r="N23" s="52"/>
      <c r="O23" s="344"/>
    </row>
    <row r="24" spans="1:19" ht="12.75" customHeight="1">
      <c r="A24" s="440" t="s">
        <v>45</v>
      </c>
      <c r="B24" s="441"/>
      <c r="C24" s="441"/>
      <c r="D24" s="441"/>
      <c r="E24" s="441"/>
      <c r="F24" s="442"/>
      <c r="G24" s="91">
        <v>0.67</v>
      </c>
      <c r="I24" s="328" t="s">
        <v>214</v>
      </c>
      <c r="J24" s="328"/>
      <c r="K24" s="83">
        <f>+AVERAGE(K9:K23)</f>
        <v>0.6721166666666667</v>
      </c>
      <c r="L24" s="84"/>
      <c r="M24" s="83">
        <f>+AVERAGE(M9:M23)</f>
        <v>0</v>
      </c>
      <c r="N24" s="84"/>
      <c r="O24" s="83">
        <f>+AVERAGE(O9:O23)</f>
        <v>0</v>
      </c>
    </row>
    <row r="27" spans="1:19" ht="13.5" customHeight="1" thickBot="1">
      <c r="A27" s="375" t="s">
        <v>46</v>
      </c>
      <c r="B27" s="376"/>
      <c r="C27" s="376"/>
      <c r="D27" s="376"/>
      <c r="E27" s="376"/>
      <c r="F27" s="376"/>
      <c r="G27" s="377"/>
    </row>
    <row r="28" spans="1:19" ht="36.75" customHeight="1">
      <c r="A28" s="378" t="s">
        <v>0</v>
      </c>
      <c r="B28" s="385" t="s">
        <v>43</v>
      </c>
      <c r="C28" s="386"/>
      <c r="D28" s="378" t="s">
        <v>35</v>
      </c>
      <c r="E28" s="7" t="s">
        <v>36</v>
      </c>
      <c r="F28" s="378" t="s">
        <v>1</v>
      </c>
      <c r="G28" s="378" t="s">
        <v>44</v>
      </c>
      <c r="J28" s="330">
        <v>11049</v>
      </c>
      <c r="K28" s="331"/>
      <c r="L28" s="330">
        <v>11536</v>
      </c>
      <c r="M28" s="331"/>
      <c r="N28" s="330">
        <v>11658</v>
      </c>
      <c r="O28" s="331"/>
      <c r="Q28" s="5">
        <f>SUM(Q24:Q27)</f>
        <v>0</v>
      </c>
      <c r="R28" s="5">
        <v>5</v>
      </c>
      <c r="S28" s="5">
        <f>Q28/R28</f>
        <v>0</v>
      </c>
    </row>
    <row r="29" spans="1:19" ht="14.25" customHeight="1" thickBot="1">
      <c r="A29" s="379"/>
      <c r="B29" s="387"/>
      <c r="C29" s="388"/>
      <c r="D29" s="379"/>
      <c r="E29" s="8" t="s">
        <v>37</v>
      </c>
      <c r="F29" s="379"/>
      <c r="G29" s="379"/>
      <c r="I29" s="46" t="s">
        <v>211</v>
      </c>
      <c r="J29" s="46" t="s">
        <v>212</v>
      </c>
      <c r="K29" s="46" t="s">
        <v>213</v>
      </c>
      <c r="L29" s="46" t="s">
        <v>212</v>
      </c>
      <c r="M29" s="46" t="s">
        <v>213</v>
      </c>
      <c r="N29" s="46" t="s">
        <v>212</v>
      </c>
      <c r="O29" s="46" t="s">
        <v>213</v>
      </c>
    </row>
    <row r="30" spans="1:19" ht="134.25" customHeight="1" thickBot="1">
      <c r="A30" s="11" t="s">
        <v>231</v>
      </c>
      <c r="B30" s="443" t="s">
        <v>47</v>
      </c>
      <c r="C30" s="444"/>
      <c r="D30" s="10" t="s">
        <v>51</v>
      </c>
      <c r="E30" s="10" t="s">
        <v>292</v>
      </c>
      <c r="F30" s="10" t="s">
        <v>48</v>
      </c>
      <c r="G30" s="449" t="s">
        <v>230</v>
      </c>
      <c r="I30" s="61">
        <v>0.33333333333333337</v>
      </c>
      <c r="J30" s="62">
        <v>1</v>
      </c>
      <c r="K30" s="361">
        <f>($I$30*J30)+($I$31*J31)+($I$32*J32)</f>
        <v>0.66666666666666674</v>
      </c>
      <c r="L30" s="64"/>
      <c r="M30" s="361">
        <f>($I$30*L30)+($I$31*L31)+($I$32*L32)</f>
        <v>0</v>
      </c>
      <c r="N30" s="64"/>
      <c r="O30" s="361">
        <f>($I$30*N30)+($I$31*N31)+($I$32*N32)</f>
        <v>0</v>
      </c>
    </row>
    <row r="31" spans="1:19" ht="201.75" customHeight="1" thickBot="1">
      <c r="A31" s="11" t="s">
        <v>232</v>
      </c>
      <c r="B31" s="445" t="s">
        <v>49</v>
      </c>
      <c r="C31" s="444"/>
      <c r="D31" s="10" t="s">
        <v>52</v>
      </c>
      <c r="E31" s="10" t="s">
        <v>229</v>
      </c>
      <c r="F31" s="10" t="s">
        <v>48</v>
      </c>
      <c r="G31" s="410"/>
      <c r="I31" s="61">
        <v>0.33333333333333337</v>
      </c>
      <c r="J31" s="62">
        <v>1</v>
      </c>
      <c r="K31" s="362"/>
      <c r="L31" s="64"/>
      <c r="M31" s="362"/>
      <c r="N31" s="63"/>
      <c r="O31" s="362"/>
    </row>
    <row r="32" spans="1:19" ht="45.75" customHeight="1" thickBot="1">
      <c r="A32" s="11" t="s">
        <v>233</v>
      </c>
      <c r="B32" s="445" t="s">
        <v>50</v>
      </c>
      <c r="C32" s="444"/>
      <c r="D32" s="10" t="s">
        <v>53</v>
      </c>
      <c r="E32" s="10"/>
      <c r="F32" s="10" t="s">
        <v>48</v>
      </c>
      <c r="G32" s="409"/>
      <c r="I32" s="61">
        <v>0.33333333333333337</v>
      </c>
      <c r="J32" s="62"/>
      <c r="K32" s="363"/>
      <c r="L32" s="64"/>
      <c r="M32" s="363"/>
      <c r="N32" s="63"/>
      <c r="O32" s="363"/>
    </row>
    <row r="33" spans="1:15" ht="12.75" customHeight="1">
      <c r="A33" s="446" t="s">
        <v>54</v>
      </c>
      <c r="B33" s="447"/>
      <c r="C33" s="447"/>
      <c r="D33" s="447"/>
      <c r="E33" s="447"/>
      <c r="F33" s="448"/>
      <c r="G33" s="92">
        <v>0.67</v>
      </c>
      <c r="I33" s="328" t="s">
        <v>214</v>
      </c>
      <c r="J33" s="328"/>
      <c r="K33" s="81">
        <f>+AVERAGE(K30:K32)</f>
        <v>0.66666666666666674</v>
      </c>
      <c r="L33" s="82"/>
      <c r="M33" s="81">
        <f>+AVERAGE(M30:M32)</f>
        <v>0</v>
      </c>
      <c r="N33" s="82"/>
      <c r="O33" s="81">
        <f>+AVERAGE(O30:O32)</f>
        <v>0</v>
      </c>
    </row>
    <row r="36" spans="1:15" ht="13.5" customHeight="1" thickBot="1">
      <c r="A36" s="375" t="s">
        <v>78</v>
      </c>
      <c r="B36" s="376"/>
      <c r="C36" s="376"/>
      <c r="D36" s="376"/>
      <c r="E36" s="376"/>
      <c r="F36" s="376"/>
      <c r="G36" s="377"/>
    </row>
    <row r="37" spans="1:15" ht="27.75" customHeight="1">
      <c r="A37" s="378" t="s">
        <v>0</v>
      </c>
      <c r="B37" s="385" t="s">
        <v>43</v>
      </c>
      <c r="C37" s="386"/>
      <c r="D37" s="378" t="s">
        <v>35</v>
      </c>
      <c r="E37" s="7" t="s">
        <v>36</v>
      </c>
      <c r="F37" s="378" t="s">
        <v>1</v>
      </c>
      <c r="G37" s="378" t="s">
        <v>44</v>
      </c>
      <c r="J37" s="330">
        <v>11049</v>
      </c>
      <c r="K37" s="331"/>
      <c r="L37" s="330">
        <v>11536</v>
      </c>
      <c r="M37" s="331"/>
      <c r="N37" s="330">
        <v>11658</v>
      </c>
      <c r="O37" s="331"/>
    </row>
    <row r="38" spans="1:15" ht="15.75" customHeight="1" thickBot="1">
      <c r="A38" s="379"/>
      <c r="B38" s="387"/>
      <c r="C38" s="388"/>
      <c r="D38" s="379"/>
      <c r="E38" s="8" t="s">
        <v>37</v>
      </c>
      <c r="F38" s="379"/>
      <c r="G38" s="379"/>
      <c r="I38" s="46" t="s">
        <v>211</v>
      </c>
      <c r="J38" s="46" t="s">
        <v>240</v>
      </c>
      <c r="K38" s="46" t="s">
        <v>213</v>
      </c>
      <c r="L38" s="46" t="s">
        <v>212</v>
      </c>
      <c r="M38" s="46" t="s">
        <v>213</v>
      </c>
      <c r="N38" s="46" t="s">
        <v>212</v>
      </c>
      <c r="O38" s="46" t="s">
        <v>213</v>
      </c>
    </row>
    <row r="39" spans="1:15" ht="228.75" thickBot="1">
      <c r="A39" s="390" t="s">
        <v>185</v>
      </c>
      <c r="B39" s="12">
        <v>1</v>
      </c>
      <c r="C39" s="13" t="s">
        <v>55</v>
      </c>
      <c r="D39" s="13" t="s">
        <v>79</v>
      </c>
      <c r="E39" s="13" t="s">
        <v>234</v>
      </c>
      <c r="F39" s="15" t="s">
        <v>3</v>
      </c>
      <c r="G39" s="402" t="s">
        <v>239</v>
      </c>
      <c r="I39" s="66">
        <f t="shared" ref="I39:I44" si="0">100%/6</f>
        <v>0.16666666666666666</v>
      </c>
      <c r="J39" s="93">
        <v>1</v>
      </c>
      <c r="K39" s="345">
        <f>($I$39*J39)+($I$40*J40)+($I$41*J41)+($I$42*J42)+($I$43*J43)+($I$44*J44)</f>
        <v>0.62499999999999989</v>
      </c>
      <c r="L39" s="67"/>
      <c r="M39" s="345">
        <f>($I$39*L39)+($I$40*L40)+($I$41*L41)+($I$42*L42)+($I$43*L43)+($I$44*L44)</f>
        <v>0</v>
      </c>
      <c r="N39" s="93"/>
      <c r="O39" s="346">
        <f>($I$39*N39)+($I$40*N40)+($I$41*N41)+($I$42*N42)+($I$43*N43)+($I$44*N44)</f>
        <v>0</v>
      </c>
    </row>
    <row r="40" spans="1:15" ht="105" customHeight="1" thickBot="1">
      <c r="A40" s="391"/>
      <c r="B40" s="12">
        <v>2</v>
      </c>
      <c r="C40" s="13" t="s">
        <v>56</v>
      </c>
      <c r="D40" s="13" t="s">
        <v>80</v>
      </c>
      <c r="E40" s="13" t="s">
        <v>235</v>
      </c>
      <c r="F40" s="15" t="s">
        <v>3</v>
      </c>
      <c r="G40" s="403"/>
      <c r="I40" s="68">
        <f t="shared" si="0"/>
        <v>0.16666666666666666</v>
      </c>
      <c r="J40" s="94">
        <v>1</v>
      </c>
      <c r="K40" s="334"/>
      <c r="L40" s="44"/>
      <c r="M40" s="334"/>
      <c r="N40" s="94"/>
      <c r="O40" s="337"/>
    </row>
    <row r="41" spans="1:15" ht="72.75" thickBot="1">
      <c r="A41" s="391"/>
      <c r="B41" s="12">
        <v>3</v>
      </c>
      <c r="C41" s="13" t="s">
        <v>57</v>
      </c>
      <c r="D41" s="13" t="s">
        <v>80</v>
      </c>
      <c r="E41" s="13" t="s">
        <v>293</v>
      </c>
      <c r="F41" s="15" t="s">
        <v>3</v>
      </c>
      <c r="G41" s="403"/>
      <c r="I41" s="68">
        <f t="shared" si="0"/>
        <v>0.16666666666666666</v>
      </c>
      <c r="J41" s="94">
        <v>1</v>
      </c>
      <c r="K41" s="334"/>
      <c r="L41" s="44"/>
      <c r="M41" s="334"/>
      <c r="N41" s="94"/>
      <c r="O41" s="337"/>
    </row>
    <row r="42" spans="1:15" ht="201" customHeight="1" thickBot="1">
      <c r="A42" s="391"/>
      <c r="B42" s="16">
        <v>4</v>
      </c>
      <c r="C42" s="17" t="s">
        <v>58</v>
      </c>
      <c r="D42" s="17" t="s">
        <v>81</v>
      </c>
      <c r="E42" s="96" t="s">
        <v>294</v>
      </c>
      <c r="F42" s="15" t="s">
        <v>3</v>
      </c>
      <c r="G42" s="403"/>
      <c r="I42" s="68">
        <f t="shared" si="0"/>
        <v>0.16666666666666666</v>
      </c>
      <c r="J42" s="94">
        <v>0.25</v>
      </c>
      <c r="K42" s="334"/>
      <c r="L42" s="44"/>
      <c r="M42" s="334"/>
      <c r="N42" s="94"/>
      <c r="O42" s="337"/>
    </row>
    <row r="43" spans="1:15" ht="106.5" customHeight="1" thickBot="1">
      <c r="A43" s="391"/>
      <c r="B43" s="16">
        <v>5</v>
      </c>
      <c r="C43" s="17" t="s">
        <v>59</v>
      </c>
      <c r="D43" s="17" t="s">
        <v>82</v>
      </c>
      <c r="E43" s="97" t="s">
        <v>236</v>
      </c>
      <c r="F43" s="15" t="s">
        <v>60</v>
      </c>
      <c r="G43" s="403"/>
      <c r="I43" s="68">
        <f t="shared" si="0"/>
        <v>0.16666666666666666</v>
      </c>
      <c r="J43" s="94">
        <v>0.25</v>
      </c>
      <c r="K43" s="334"/>
      <c r="L43" s="44"/>
      <c r="M43" s="334"/>
      <c r="N43" s="94"/>
      <c r="O43" s="337"/>
    </row>
    <row r="44" spans="1:15" ht="102" customHeight="1" thickBot="1">
      <c r="A44" s="392"/>
      <c r="B44" s="16">
        <v>6</v>
      </c>
      <c r="C44" s="17" t="s">
        <v>61</v>
      </c>
      <c r="D44" s="17" t="s">
        <v>82</v>
      </c>
      <c r="E44" s="10" t="s">
        <v>295</v>
      </c>
      <c r="F44" s="15" t="s">
        <v>62</v>
      </c>
      <c r="G44" s="404"/>
      <c r="I44" s="69">
        <f t="shared" si="0"/>
        <v>0.16666666666666666</v>
      </c>
      <c r="J44" s="95">
        <v>0.25</v>
      </c>
      <c r="K44" s="335"/>
      <c r="L44" s="70"/>
      <c r="M44" s="335"/>
      <c r="N44" s="95"/>
      <c r="O44" s="338"/>
    </row>
    <row r="45" spans="1:15" ht="36.75" thickBot="1">
      <c r="A45" s="370" t="s">
        <v>186</v>
      </c>
      <c r="B45" s="12">
        <v>1</v>
      </c>
      <c r="C45" s="17" t="s">
        <v>63</v>
      </c>
      <c r="D45" s="17" t="s">
        <v>83</v>
      </c>
      <c r="E45" s="2" t="s">
        <v>296</v>
      </c>
      <c r="F45" s="15" t="s">
        <v>3</v>
      </c>
      <c r="G45" s="408" t="s">
        <v>278</v>
      </c>
      <c r="I45" s="71">
        <f>100%/7</f>
        <v>0.14285714285714285</v>
      </c>
      <c r="J45" s="93">
        <v>0</v>
      </c>
      <c r="K45" s="358">
        <f>($I$45*J45)+($I$46*J46)+($I$47*J47)+($I$48*J48)+($I$50*J50)+($I$51*J51)+($I$52*J52)</f>
        <v>0.47618571428571427</v>
      </c>
      <c r="L45" s="67"/>
      <c r="M45" s="333">
        <f>($I$45*L45)+($I$46*L46)+($I$47*L47)+($I$48*L48)+($I$50*L50)+($I$51*L51)+($I$52*L52)</f>
        <v>0</v>
      </c>
      <c r="N45" s="93"/>
      <c r="O45" s="336">
        <f>($I$45*N45)+($I$46*N46)+($I$47*N47)+($I$48*N48)+($I$50*N50)+($I$51*N51)+($I$52*N52)</f>
        <v>0</v>
      </c>
    </row>
    <row r="46" spans="1:15" ht="108" customHeight="1" thickBot="1">
      <c r="A46" s="371"/>
      <c r="B46" s="12">
        <v>2</v>
      </c>
      <c r="C46" s="13" t="s">
        <v>64</v>
      </c>
      <c r="D46" s="13" t="s">
        <v>81</v>
      </c>
      <c r="E46" s="14" t="s">
        <v>237</v>
      </c>
      <c r="F46" s="15" t="s">
        <v>3</v>
      </c>
      <c r="G46" s="410"/>
      <c r="I46" s="72">
        <f t="shared" ref="I46:I52" si="1">100%/7</f>
        <v>0.14285714285714285</v>
      </c>
      <c r="J46" s="94">
        <v>1</v>
      </c>
      <c r="K46" s="332"/>
      <c r="L46" s="44"/>
      <c r="M46" s="334"/>
      <c r="N46" s="94"/>
      <c r="O46" s="337"/>
    </row>
    <row r="47" spans="1:15" ht="36.75" customHeight="1" thickBot="1">
      <c r="A47" s="371"/>
      <c r="B47" s="12">
        <v>3</v>
      </c>
      <c r="C47" s="13" t="s">
        <v>65</v>
      </c>
      <c r="D47" s="13" t="s">
        <v>84</v>
      </c>
      <c r="E47" s="2" t="s">
        <v>296</v>
      </c>
      <c r="F47" s="18" t="s">
        <v>66</v>
      </c>
      <c r="G47" s="410"/>
      <c r="I47" s="72">
        <f t="shared" si="1"/>
        <v>0.14285714285714285</v>
      </c>
      <c r="J47" s="94">
        <v>0</v>
      </c>
      <c r="K47" s="332"/>
      <c r="L47" s="44"/>
      <c r="M47" s="334"/>
      <c r="N47" s="94"/>
      <c r="O47" s="337"/>
    </row>
    <row r="48" spans="1:15" ht="54" customHeight="1">
      <c r="A48" s="371"/>
      <c r="B48" s="370">
        <v>4</v>
      </c>
      <c r="C48" s="396" t="s">
        <v>238</v>
      </c>
      <c r="D48" s="396" t="s">
        <v>85</v>
      </c>
      <c r="E48" s="399" t="s">
        <v>297</v>
      </c>
      <c r="F48" s="411" t="s">
        <v>67</v>
      </c>
      <c r="G48" s="410"/>
      <c r="I48" s="360">
        <f t="shared" si="1"/>
        <v>0.14285714285714285</v>
      </c>
      <c r="J48" s="332">
        <v>0.33329999999999999</v>
      </c>
      <c r="K48" s="332"/>
      <c r="L48" s="334"/>
      <c r="M48" s="334"/>
      <c r="N48" s="332"/>
      <c r="O48" s="337"/>
    </row>
    <row r="49" spans="1:15" ht="51" customHeight="1" thickBot="1">
      <c r="A49" s="371"/>
      <c r="B49" s="372"/>
      <c r="C49" s="398"/>
      <c r="D49" s="398"/>
      <c r="E49" s="401"/>
      <c r="F49" s="412"/>
      <c r="G49" s="410"/>
      <c r="I49" s="360"/>
      <c r="J49" s="332"/>
      <c r="K49" s="332"/>
      <c r="L49" s="334"/>
      <c r="M49" s="334"/>
      <c r="N49" s="332"/>
      <c r="O49" s="337"/>
    </row>
    <row r="50" spans="1:15" ht="306.75" customHeight="1" thickBot="1">
      <c r="A50" s="371"/>
      <c r="B50" s="25">
        <v>5</v>
      </c>
      <c r="C50" s="22" t="s">
        <v>68</v>
      </c>
      <c r="D50" s="22" t="s">
        <v>86</v>
      </c>
      <c r="E50" s="87" t="s">
        <v>298</v>
      </c>
      <c r="F50" s="24" t="s">
        <v>69</v>
      </c>
      <c r="G50" s="410"/>
      <c r="I50" s="72">
        <f t="shared" si="1"/>
        <v>0.14285714285714285</v>
      </c>
      <c r="J50" s="94">
        <v>1</v>
      </c>
      <c r="K50" s="332"/>
      <c r="L50" s="44"/>
      <c r="M50" s="334"/>
      <c r="N50" s="94"/>
      <c r="O50" s="337"/>
    </row>
    <row r="51" spans="1:15" ht="132.75" thickBot="1">
      <c r="A51" s="371"/>
      <c r="B51" s="25">
        <v>6</v>
      </c>
      <c r="C51" s="22" t="s">
        <v>70</v>
      </c>
      <c r="D51" s="22" t="s">
        <v>87</v>
      </c>
      <c r="E51" s="22" t="s">
        <v>299</v>
      </c>
      <c r="F51" s="24" t="s">
        <v>71</v>
      </c>
      <c r="G51" s="410"/>
      <c r="I51" s="72">
        <f t="shared" si="1"/>
        <v>0.14285714285714285</v>
      </c>
      <c r="J51" s="94">
        <v>1</v>
      </c>
      <c r="K51" s="332"/>
      <c r="L51" s="44"/>
      <c r="M51" s="334"/>
      <c r="N51" s="94"/>
      <c r="O51" s="337"/>
    </row>
    <row r="52" spans="1:15" ht="40.5" customHeight="1" thickBot="1">
      <c r="A52" s="372"/>
      <c r="B52" s="26">
        <v>7</v>
      </c>
      <c r="C52" s="30" t="s">
        <v>72</v>
      </c>
      <c r="D52" s="30" t="s">
        <v>88</v>
      </c>
      <c r="E52" s="29" t="s">
        <v>296</v>
      </c>
      <c r="F52" s="32" t="s">
        <v>3</v>
      </c>
      <c r="G52" s="409"/>
      <c r="I52" s="73">
        <f t="shared" si="1"/>
        <v>0.14285714285714285</v>
      </c>
      <c r="J52" s="95">
        <v>0</v>
      </c>
      <c r="K52" s="359"/>
      <c r="L52" s="70"/>
      <c r="M52" s="335"/>
      <c r="N52" s="95"/>
      <c r="O52" s="338"/>
    </row>
    <row r="53" spans="1:15" ht="36.75" thickBot="1">
      <c r="A53" s="393" t="s">
        <v>187</v>
      </c>
      <c r="B53" s="25">
        <v>1</v>
      </c>
      <c r="C53" s="22" t="s">
        <v>73</v>
      </c>
      <c r="D53" s="22" t="s">
        <v>89</v>
      </c>
      <c r="E53" s="29" t="s">
        <v>296</v>
      </c>
      <c r="F53" s="22" t="s">
        <v>3</v>
      </c>
      <c r="G53" s="399" t="s">
        <v>225</v>
      </c>
      <c r="I53" s="47">
        <f>1/3</f>
        <v>0.33333333333333331</v>
      </c>
      <c r="J53" s="48">
        <v>0</v>
      </c>
      <c r="K53" s="339">
        <f>($I$53*J53)+($I$54*J54)+($I$55*J55)</f>
        <v>0.33333333333333331</v>
      </c>
      <c r="L53" s="49"/>
      <c r="M53" s="339">
        <f>($I$53*L53)+($I$54*L54)+($I$55*L55)</f>
        <v>0</v>
      </c>
      <c r="N53" s="49"/>
      <c r="O53" s="342">
        <f>($I$53*N53)+($I$54*N54)+($I$55*N55)</f>
        <v>0</v>
      </c>
    </row>
    <row r="54" spans="1:15" ht="36.75" thickBot="1">
      <c r="A54" s="394"/>
      <c r="B54" s="25">
        <v>2</v>
      </c>
      <c r="C54" s="22" t="s">
        <v>74</v>
      </c>
      <c r="D54" s="21" t="s">
        <v>84</v>
      </c>
      <c r="E54" s="29" t="s">
        <v>296</v>
      </c>
      <c r="F54" s="24" t="s">
        <v>75</v>
      </c>
      <c r="G54" s="400"/>
      <c r="I54" s="50">
        <f>1/3</f>
        <v>0.33333333333333331</v>
      </c>
      <c r="J54" s="41">
        <v>0</v>
      </c>
      <c r="K54" s="340"/>
      <c r="L54" s="42"/>
      <c r="M54" s="340"/>
      <c r="N54" s="42"/>
      <c r="O54" s="343"/>
    </row>
    <row r="55" spans="1:15" ht="323.25" customHeight="1" thickBot="1">
      <c r="A55" s="394"/>
      <c r="B55" s="25">
        <v>3</v>
      </c>
      <c r="C55" s="22" t="s">
        <v>76</v>
      </c>
      <c r="D55" s="21" t="s">
        <v>90</v>
      </c>
      <c r="E55" s="98" t="s">
        <v>300</v>
      </c>
      <c r="F55" s="24" t="s">
        <v>71</v>
      </c>
      <c r="G55" s="400"/>
      <c r="I55" s="51">
        <f>1/3</f>
        <v>0.33333333333333331</v>
      </c>
      <c r="J55" s="52">
        <v>1</v>
      </c>
      <c r="K55" s="341"/>
      <c r="L55" s="53"/>
      <c r="M55" s="341"/>
      <c r="N55" s="53"/>
      <c r="O55" s="344"/>
    </row>
    <row r="56" spans="1:15" ht="51" customHeight="1" thickBot="1">
      <c r="A56" s="28" t="s">
        <v>188</v>
      </c>
      <c r="B56" s="26">
        <v>1</v>
      </c>
      <c r="C56" s="29" t="s">
        <v>77</v>
      </c>
      <c r="D56" s="30" t="s">
        <v>83</v>
      </c>
      <c r="E56" s="29" t="s">
        <v>296</v>
      </c>
      <c r="F56" s="32" t="s">
        <v>3</v>
      </c>
      <c r="G56" s="103" t="s">
        <v>267</v>
      </c>
      <c r="I56" s="61">
        <v>1</v>
      </c>
      <c r="J56" s="62">
        <v>0</v>
      </c>
      <c r="K56" s="63">
        <f>($I$56*J56)</f>
        <v>0</v>
      </c>
      <c r="L56" s="64"/>
      <c r="M56" s="63">
        <f>($I$56*L56)</f>
        <v>0</v>
      </c>
      <c r="N56" s="63"/>
      <c r="O56" s="65">
        <f>($I$56*N56)</f>
        <v>0</v>
      </c>
    </row>
    <row r="57" spans="1:15" ht="12.75">
      <c r="A57" s="415" t="s">
        <v>114</v>
      </c>
      <c r="B57" s="416"/>
      <c r="C57" s="416"/>
      <c r="D57" s="416"/>
      <c r="E57" s="416"/>
      <c r="F57" s="417"/>
      <c r="G57" s="37">
        <v>0.36</v>
      </c>
      <c r="I57" s="328" t="s">
        <v>214</v>
      </c>
      <c r="J57" s="328"/>
      <c r="K57" s="81">
        <f>+AVERAGE(K39:K56)</f>
        <v>0.35862976190476187</v>
      </c>
      <c r="M57" s="81">
        <f>+AVERAGE(M39:M56)</f>
        <v>0</v>
      </c>
      <c r="O57" s="81">
        <f>+AVERAGE(O39:O56)</f>
        <v>0</v>
      </c>
    </row>
    <row r="62" spans="1:15" ht="13.5" customHeight="1" thickBot="1">
      <c r="A62" s="413" t="s">
        <v>113</v>
      </c>
      <c r="B62" s="414"/>
      <c r="C62" s="414"/>
      <c r="D62" s="414"/>
      <c r="E62" s="414"/>
      <c r="F62" s="414"/>
      <c r="G62" s="414"/>
    </row>
    <row r="63" spans="1:15" ht="22.5" customHeight="1">
      <c r="A63" s="378" t="s">
        <v>0</v>
      </c>
      <c r="B63" s="385" t="s">
        <v>43</v>
      </c>
      <c r="C63" s="386"/>
      <c r="D63" s="378" t="s">
        <v>35</v>
      </c>
      <c r="E63" s="7" t="s">
        <v>36</v>
      </c>
      <c r="F63" s="378" t="s">
        <v>1</v>
      </c>
      <c r="G63" s="378" t="s">
        <v>44</v>
      </c>
      <c r="J63" s="330">
        <v>11049</v>
      </c>
      <c r="K63" s="331"/>
      <c r="L63" s="330">
        <v>11536</v>
      </c>
      <c r="M63" s="331"/>
      <c r="N63" s="330">
        <v>11658</v>
      </c>
      <c r="O63" s="331"/>
    </row>
    <row r="64" spans="1:15" ht="30.75" thickBot="1">
      <c r="A64" s="379"/>
      <c r="B64" s="387"/>
      <c r="C64" s="388"/>
      <c r="D64" s="379"/>
      <c r="E64" s="8" t="s">
        <v>37</v>
      </c>
      <c r="F64" s="379"/>
      <c r="G64" s="379"/>
      <c r="I64" s="46" t="s">
        <v>211</v>
      </c>
      <c r="J64" s="46" t="s">
        <v>212</v>
      </c>
      <c r="K64" s="46" t="s">
        <v>213</v>
      </c>
      <c r="L64" s="46" t="s">
        <v>212</v>
      </c>
      <c r="M64" s="46" t="s">
        <v>213</v>
      </c>
      <c r="N64" s="46" t="s">
        <v>212</v>
      </c>
      <c r="O64" s="46" t="s">
        <v>213</v>
      </c>
    </row>
    <row r="65" spans="1:15" ht="48.75" thickBot="1">
      <c r="A65" s="390" t="s">
        <v>189</v>
      </c>
      <c r="B65" s="33">
        <v>1</v>
      </c>
      <c r="C65" s="10" t="s">
        <v>91</v>
      </c>
      <c r="D65" s="14" t="s">
        <v>116</v>
      </c>
      <c r="E65" s="10" t="s">
        <v>241</v>
      </c>
      <c r="F65" s="14" t="s">
        <v>92</v>
      </c>
      <c r="G65" s="402" t="s">
        <v>274</v>
      </c>
      <c r="I65" s="54">
        <f>1/2</f>
        <v>0.5</v>
      </c>
      <c r="J65" s="48">
        <v>0.15</v>
      </c>
      <c r="K65" s="347">
        <f>($I$65*J65)+($I$66*J66)</f>
        <v>0.2</v>
      </c>
      <c r="L65" s="55"/>
      <c r="M65" s="347">
        <f>($I$65*L65)+($I$66*L66)</f>
        <v>0</v>
      </c>
      <c r="N65" s="48"/>
      <c r="O65" s="349">
        <f>($I$65*N65)+($I$66*N66)</f>
        <v>0</v>
      </c>
    </row>
    <row r="66" spans="1:15" ht="108.75" thickBot="1">
      <c r="A66" s="392"/>
      <c r="B66" s="35">
        <v>2</v>
      </c>
      <c r="C66" s="14" t="s">
        <v>93</v>
      </c>
      <c r="D66" s="10" t="s">
        <v>117</v>
      </c>
      <c r="E66" s="99" t="s">
        <v>242</v>
      </c>
      <c r="F66" s="14" t="s">
        <v>92</v>
      </c>
      <c r="G66" s="404"/>
      <c r="I66" s="56">
        <f>1/2</f>
        <v>0.5</v>
      </c>
      <c r="J66" s="52">
        <v>0.25</v>
      </c>
      <c r="K66" s="348"/>
      <c r="L66" s="57"/>
      <c r="M66" s="348"/>
      <c r="N66" s="52"/>
      <c r="O66" s="350"/>
    </row>
    <row r="67" spans="1:15" ht="159" customHeight="1" thickBot="1">
      <c r="A67" s="390" t="s">
        <v>190</v>
      </c>
      <c r="B67" s="35">
        <v>1</v>
      </c>
      <c r="C67" s="14" t="s">
        <v>94</v>
      </c>
      <c r="D67" s="14" t="s">
        <v>118</v>
      </c>
      <c r="E67" s="14" t="s">
        <v>243</v>
      </c>
      <c r="F67" s="14" t="s">
        <v>92</v>
      </c>
      <c r="G67" s="402" t="s">
        <v>275</v>
      </c>
      <c r="I67" s="66">
        <f t="shared" ref="I67:I72" si="2">100%/6</f>
        <v>0.16666666666666666</v>
      </c>
      <c r="J67" s="93">
        <v>0.8</v>
      </c>
      <c r="K67" s="345">
        <f>($I$67*J67)+($I$68*J68)+($I$69*J69)+($I$70*J70)+($I$71*J71)+($I$72*J72)</f>
        <v>0.35666666666666669</v>
      </c>
      <c r="L67" s="74"/>
      <c r="M67" s="345">
        <f>($I$67*L67)+($I$68*L68)+($I$69*L69)+($I$70*L70)+($I$71*L71)+($I$72*L72)</f>
        <v>0</v>
      </c>
      <c r="N67" s="74"/>
      <c r="O67" s="346">
        <f>($I$67*N67)+($I$68*N68)+($I$69*N69)+($I$70*N70)+($I$71*N71)+($I$72*N72)</f>
        <v>0</v>
      </c>
    </row>
    <row r="68" spans="1:15" ht="36.75" thickBot="1">
      <c r="A68" s="391"/>
      <c r="B68" s="35">
        <v>2</v>
      </c>
      <c r="C68" s="14" t="s">
        <v>95</v>
      </c>
      <c r="D68" s="14" t="s">
        <v>119</v>
      </c>
      <c r="E68" s="29" t="s">
        <v>291</v>
      </c>
      <c r="F68" s="14" t="s">
        <v>92</v>
      </c>
      <c r="G68" s="403"/>
      <c r="I68" s="68">
        <f t="shared" si="2"/>
        <v>0.16666666666666666</v>
      </c>
      <c r="J68" s="94">
        <v>0</v>
      </c>
      <c r="K68" s="334"/>
      <c r="L68" s="45"/>
      <c r="M68" s="334"/>
      <c r="N68" s="45"/>
      <c r="O68" s="337"/>
    </row>
    <row r="69" spans="1:15" ht="89.25" customHeight="1" thickBot="1">
      <c r="A69" s="391"/>
      <c r="B69" s="35">
        <v>3</v>
      </c>
      <c r="C69" s="14" t="s">
        <v>96</v>
      </c>
      <c r="D69" s="36" t="s">
        <v>25</v>
      </c>
      <c r="E69" s="100" t="s">
        <v>301</v>
      </c>
      <c r="F69" s="14" t="s">
        <v>92</v>
      </c>
      <c r="G69" s="403"/>
      <c r="I69" s="68">
        <f t="shared" si="2"/>
        <v>0.16666666666666666</v>
      </c>
      <c r="J69" s="94">
        <v>0.25</v>
      </c>
      <c r="K69" s="334"/>
      <c r="L69" s="45"/>
      <c r="M69" s="334"/>
      <c r="N69" s="45"/>
      <c r="O69" s="337"/>
    </row>
    <row r="70" spans="1:15" ht="60.75" thickBot="1">
      <c r="A70" s="391"/>
      <c r="B70" s="35">
        <v>4</v>
      </c>
      <c r="C70" s="14" t="s">
        <v>97</v>
      </c>
      <c r="D70" s="14" t="s">
        <v>120</v>
      </c>
      <c r="E70" s="100" t="s">
        <v>244</v>
      </c>
      <c r="F70" s="14" t="s">
        <v>92</v>
      </c>
      <c r="G70" s="403"/>
      <c r="I70" s="68">
        <f t="shared" si="2"/>
        <v>0.16666666666666666</v>
      </c>
      <c r="J70" s="94">
        <v>1</v>
      </c>
      <c r="K70" s="334"/>
      <c r="L70" s="45"/>
      <c r="M70" s="334"/>
      <c r="N70" s="45"/>
      <c r="O70" s="337"/>
    </row>
    <row r="71" spans="1:15" ht="48.75" thickBot="1">
      <c r="A71" s="391"/>
      <c r="B71" s="35">
        <v>5</v>
      </c>
      <c r="C71" s="14" t="s">
        <v>98</v>
      </c>
      <c r="D71" s="14" t="s">
        <v>121</v>
      </c>
      <c r="E71" s="14" t="s">
        <v>291</v>
      </c>
      <c r="F71" s="14" t="s">
        <v>92</v>
      </c>
      <c r="G71" s="403"/>
      <c r="I71" s="68">
        <f t="shared" si="2"/>
        <v>0.16666666666666666</v>
      </c>
      <c r="J71" s="94">
        <v>0</v>
      </c>
      <c r="K71" s="334"/>
      <c r="L71" s="45"/>
      <c r="M71" s="334"/>
      <c r="N71" s="45"/>
      <c r="O71" s="337"/>
    </row>
    <row r="72" spans="1:15" ht="60.75" thickBot="1">
      <c r="A72" s="392"/>
      <c r="B72" s="35">
        <v>6</v>
      </c>
      <c r="C72" s="14" t="s">
        <v>99</v>
      </c>
      <c r="D72" s="14" t="s">
        <v>122</v>
      </c>
      <c r="E72" s="101" t="s">
        <v>245</v>
      </c>
      <c r="F72" s="14" t="s">
        <v>92</v>
      </c>
      <c r="G72" s="404"/>
      <c r="I72" s="69">
        <f t="shared" si="2"/>
        <v>0.16666666666666666</v>
      </c>
      <c r="J72" s="95">
        <v>0.09</v>
      </c>
      <c r="K72" s="335"/>
      <c r="L72" s="75"/>
      <c r="M72" s="335"/>
      <c r="N72" s="75"/>
      <c r="O72" s="338"/>
    </row>
    <row r="73" spans="1:15" ht="108.75" thickBot="1">
      <c r="A73" s="20" t="s">
        <v>191</v>
      </c>
      <c r="B73" s="10" t="s">
        <v>100</v>
      </c>
      <c r="C73" s="14" t="s">
        <v>101</v>
      </c>
      <c r="D73" s="14" t="s">
        <v>122</v>
      </c>
      <c r="E73" s="102" t="s">
        <v>246</v>
      </c>
      <c r="F73" s="14" t="s">
        <v>92</v>
      </c>
      <c r="G73" s="34" t="s">
        <v>226</v>
      </c>
      <c r="I73" s="61">
        <v>1</v>
      </c>
      <c r="J73" s="62">
        <v>1</v>
      </c>
      <c r="K73" s="63">
        <f>($I$73*J73)</f>
        <v>1</v>
      </c>
      <c r="L73" s="64"/>
      <c r="M73" s="63">
        <f>($I$73*L73)</f>
        <v>0</v>
      </c>
      <c r="N73" s="63"/>
      <c r="O73" s="65">
        <f>($I$73*N73)</f>
        <v>0</v>
      </c>
    </row>
    <row r="74" spans="1:15" ht="56.25" customHeight="1" thickBot="1">
      <c r="A74" s="370" t="s">
        <v>192</v>
      </c>
      <c r="B74" s="35">
        <v>1</v>
      </c>
      <c r="C74" s="14" t="s">
        <v>102</v>
      </c>
      <c r="D74" s="14" t="s">
        <v>25</v>
      </c>
      <c r="E74" s="14" t="s">
        <v>247</v>
      </c>
      <c r="F74" s="14" t="s">
        <v>92</v>
      </c>
      <c r="G74" s="408" t="s">
        <v>276</v>
      </c>
      <c r="I74" s="54">
        <f>1/2</f>
        <v>0.5</v>
      </c>
      <c r="J74" s="48">
        <v>0</v>
      </c>
      <c r="K74" s="347">
        <f>($I$74*J74)+($I$75*J75)</f>
        <v>0.05</v>
      </c>
      <c r="L74" s="55"/>
      <c r="M74" s="347">
        <f>($I$74*L74)+($I$75*L75)</f>
        <v>0</v>
      </c>
      <c r="N74" s="48"/>
      <c r="O74" s="349">
        <f>($I$74*N74)+($I$75*N75)</f>
        <v>0</v>
      </c>
    </row>
    <row r="75" spans="1:15" ht="96.75" thickBot="1">
      <c r="A75" s="372"/>
      <c r="B75" s="35">
        <v>2</v>
      </c>
      <c r="C75" s="14" t="s">
        <v>103</v>
      </c>
      <c r="D75" s="14" t="s">
        <v>122</v>
      </c>
      <c r="E75" s="14" t="s">
        <v>302</v>
      </c>
      <c r="F75" s="14" t="s">
        <v>104</v>
      </c>
      <c r="G75" s="409"/>
      <c r="I75" s="56">
        <f>1/2</f>
        <v>0.5</v>
      </c>
      <c r="J75" s="52">
        <v>0.1</v>
      </c>
      <c r="K75" s="348"/>
      <c r="L75" s="57"/>
      <c r="M75" s="348"/>
      <c r="N75" s="52"/>
      <c r="O75" s="350"/>
    </row>
    <row r="76" spans="1:15" ht="52.5" customHeight="1" thickBot="1">
      <c r="A76" s="370" t="s">
        <v>193</v>
      </c>
      <c r="B76" s="38">
        <v>1</v>
      </c>
      <c r="C76" s="14" t="s">
        <v>105</v>
      </c>
      <c r="D76" s="14" t="s">
        <v>123</v>
      </c>
      <c r="E76" s="14" t="s">
        <v>303</v>
      </c>
      <c r="F76" s="14" t="s">
        <v>106</v>
      </c>
      <c r="G76" s="408" t="s">
        <v>277</v>
      </c>
      <c r="I76" s="66">
        <f t="shared" ref="I76:I81" si="3">100%/6</f>
        <v>0.16666666666666666</v>
      </c>
      <c r="J76" s="93">
        <v>1</v>
      </c>
      <c r="K76" s="345">
        <f>($I$76*J76)+($I$77*J77)+($I$78*J78)+($I$79*J79)+($I$80*J80)+($I$81*J81)</f>
        <v>0.43049999999999999</v>
      </c>
      <c r="L76" s="74"/>
      <c r="M76" s="345">
        <f>($I$76*L76)+($I$77*L77)+($I$78*L78)+($I$79*L79)+($I$80*L80)+($I$81*L81)</f>
        <v>0</v>
      </c>
      <c r="N76" s="74"/>
      <c r="O76" s="346">
        <f>($I$76*N76)+($I$77*N77)+($I$78*N78)+($I$79*N79)+($I$80*N80)+($I$81*N81)</f>
        <v>0</v>
      </c>
    </row>
    <row r="77" spans="1:15" ht="57.75" customHeight="1" thickBot="1">
      <c r="A77" s="371"/>
      <c r="B77" s="31">
        <v>2</v>
      </c>
      <c r="C77" s="29" t="s">
        <v>107</v>
      </c>
      <c r="D77" s="29" t="s">
        <v>119</v>
      </c>
      <c r="E77" s="14" t="s">
        <v>291</v>
      </c>
      <c r="F77" s="19" t="s">
        <v>115</v>
      </c>
      <c r="G77" s="410"/>
      <c r="I77" s="68">
        <f t="shared" si="3"/>
        <v>0.16666666666666666</v>
      </c>
      <c r="J77" s="94">
        <v>0</v>
      </c>
      <c r="K77" s="334"/>
      <c r="L77" s="45"/>
      <c r="M77" s="334"/>
      <c r="N77" s="45"/>
      <c r="O77" s="337"/>
    </row>
    <row r="78" spans="1:15" ht="156.75" thickBot="1">
      <c r="A78" s="371"/>
      <c r="B78" s="38">
        <v>3</v>
      </c>
      <c r="C78" s="14" t="s">
        <v>108</v>
      </c>
      <c r="D78" s="14" t="s">
        <v>124</v>
      </c>
      <c r="E78" s="14" t="s">
        <v>248</v>
      </c>
      <c r="F78" s="29" t="s">
        <v>109</v>
      </c>
      <c r="G78" s="410"/>
      <c r="I78" s="68">
        <f t="shared" si="3"/>
        <v>0.16666666666666666</v>
      </c>
      <c r="J78" s="94">
        <v>0.33300000000000002</v>
      </c>
      <c r="K78" s="334"/>
      <c r="L78" s="45"/>
      <c r="M78" s="334"/>
      <c r="N78" s="45"/>
      <c r="O78" s="337"/>
    </row>
    <row r="79" spans="1:15" ht="48" customHeight="1" thickBot="1">
      <c r="A79" s="371"/>
      <c r="B79" s="31">
        <v>4</v>
      </c>
      <c r="C79" s="29" t="s">
        <v>110</v>
      </c>
      <c r="D79" s="27" t="s">
        <v>125</v>
      </c>
      <c r="E79" s="14" t="s">
        <v>291</v>
      </c>
      <c r="F79" s="29" t="s">
        <v>92</v>
      </c>
      <c r="G79" s="410"/>
      <c r="I79" s="68">
        <f t="shared" si="3"/>
        <v>0.16666666666666666</v>
      </c>
      <c r="J79" s="94">
        <v>0</v>
      </c>
      <c r="K79" s="334"/>
      <c r="L79" s="45"/>
      <c r="M79" s="334"/>
      <c r="N79" s="45"/>
      <c r="O79" s="337"/>
    </row>
    <row r="80" spans="1:15" ht="96.75" thickBot="1">
      <c r="A80" s="371"/>
      <c r="B80" s="39">
        <v>5</v>
      </c>
      <c r="C80" s="14" t="s">
        <v>111</v>
      </c>
      <c r="D80" s="14" t="s">
        <v>126</v>
      </c>
      <c r="E80" s="14" t="s">
        <v>249</v>
      </c>
      <c r="F80" s="14" t="s">
        <v>92</v>
      </c>
      <c r="G80" s="410"/>
      <c r="I80" s="68">
        <f t="shared" si="3"/>
        <v>0.16666666666666666</v>
      </c>
      <c r="J80" s="94">
        <v>1</v>
      </c>
      <c r="K80" s="334"/>
      <c r="L80" s="45"/>
      <c r="M80" s="334"/>
      <c r="N80" s="45"/>
      <c r="O80" s="337"/>
    </row>
    <row r="81" spans="1:15" ht="72.75" thickBot="1">
      <c r="A81" s="372"/>
      <c r="B81" s="38">
        <v>6</v>
      </c>
      <c r="C81" s="14" t="s">
        <v>112</v>
      </c>
      <c r="D81" s="14" t="s">
        <v>127</v>
      </c>
      <c r="E81" s="14" t="s">
        <v>250</v>
      </c>
      <c r="F81" s="14" t="s">
        <v>92</v>
      </c>
      <c r="G81" s="409"/>
      <c r="I81" s="69">
        <f t="shared" si="3"/>
        <v>0.16666666666666666</v>
      </c>
      <c r="J81" s="95">
        <v>0.25</v>
      </c>
      <c r="K81" s="335"/>
      <c r="L81" s="75"/>
      <c r="M81" s="335"/>
      <c r="N81" s="75"/>
      <c r="O81" s="338"/>
    </row>
    <row r="82" spans="1:15" ht="12.75" customHeight="1">
      <c r="A82" s="405" t="s">
        <v>128</v>
      </c>
      <c r="B82" s="406"/>
      <c r="C82" s="406"/>
      <c r="D82" s="406"/>
      <c r="E82" s="406"/>
      <c r="F82" s="407"/>
      <c r="G82" s="104">
        <v>0.41</v>
      </c>
      <c r="I82" s="328" t="s">
        <v>214</v>
      </c>
      <c r="J82" s="328"/>
      <c r="K82" s="81">
        <f>+AVERAGE(K65:K81)</f>
        <v>0.40743333333333337</v>
      </c>
      <c r="M82" s="81">
        <f>+AVERAGE(M65:M81)</f>
        <v>0</v>
      </c>
      <c r="O82" s="81">
        <f>+AVERAGE(O65:O81)</f>
        <v>0</v>
      </c>
    </row>
    <row r="86" spans="1:15" ht="12.75" customHeight="1" thickBot="1">
      <c r="A86" s="375" t="s">
        <v>129</v>
      </c>
      <c r="B86" s="376"/>
      <c r="C86" s="376"/>
      <c r="D86" s="376"/>
      <c r="E86" s="376"/>
      <c r="F86" s="376"/>
      <c r="G86" s="377"/>
    </row>
    <row r="87" spans="1:15" ht="23.25" customHeight="1">
      <c r="A87" s="378" t="s">
        <v>0</v>
      </c>
      <c r="B87" s="385" t="s">
        <v>43</v>
      </c>
      <c r="C87" s="386"/>
      <c r="D87" s="378" t="s">
        <v>35</v>
      </c>
      <c r="E87" s="7" t="s">
        <v>36</v>
      </c>
      <c r="F87" s="378" t="s">
        <v>1</v>
      </c>
      <c r="G87" s="378" t="s">
        <v>44</v>
      </c>
      <c r="J87" s="330">
        <v>11049</v>
      </c>
      <c r="K87" s="331"/>
      <c r="L87" s="330">
        <v>11536</v>
      </c>
      <c r="M87" s="331"/>
      <c r="N87" s="330">
        <v>11658</v>
      </c>
      <c r="O87" s="331"/>
    </row>
    <row r="88" spans="1:15" ht="19.5" customHeight="1" thickBot="1">
      <c r="A88" s="379"/>
      <c r="B88" s="387"/>
      <c r="C88" s="388"/>
      <c r="D88" s="379"/>
      <c r="E88" s="8" t="s">
        <v>37</v>
      </c>
      <c r="F88" s="379"/>
      <c r="G88" s="379"/>
      <c r="I88" s="46" t="s">
        <v>211</v>
      </c>
      <c r="J88" s="46" t="s">
        <v>212</v>
      </c>
      <c r="K88" s="46" t="s">
        <v>213</v>
      </c>
      <c r="L88" s="46" t="s">
        <v>212</v>
      </c>
      <c r="M88" s="46" t="s">
        <v>213</v>
      </c>
      <c r="N88" s="46" t="s">
        <v>212</v>
      </c>
      <c r="O88" s="46" t="s">
        <v>213</v>
      </c>
    </row>
    <row r="89" spans="1:15" ht="90.75" customHeight="1" thickBot="1">
      <c r="A89" s="390" t="s">
        <v>194</v>
      </c>
      <c r="B89" s="23">
        <v>1</v>
      </c>
      <c r="C89" s="14" t="s">
        <v>130</v>
      </c>
      <c r="D89" s="14" t="s">
        <v>157</v>
      </c>
      <c r="E89" s="105" t="s">
        <v>251</v>
      </c>
      <c r="F89" s="14" t="s">
        <v>3</v>
      </c>
      <c r="G89" s="402" t="s">
        <v>265</v>
      </c>
      <c r="I89" s="54">
        <f>1/4</f>
        <v>0.25</v>
      </c>
      <c r="J89" s="48">
        <v>0.5</v>
      </c>
      <c r="K89" s="339">
        <f>($I$89*J89)+($I$90*J90)+($I$91*J91)+($I$92*J92)</f>
        <v>0.1875</v>
      </c>
      <c r="L89" s="55"/>
      <c r="M89" s="339">
        <f>($I$89*L89)+($I$90*L90)+($I$91*L91)+($I$92*L92)</f>
        <v>0</v>
      </c>
      <c r="N89" s="48"/>
      <c r="O89" s="342">
        <f>($I$89*N89)+($I$90*N90)+($I$91*N91)+($I$92*N92)</f>
        <v>0</v>
      </c>
    </row>
    <row r="90" spans="1:15" ht="44.25" customHeight="1" thickBot="1">
      <c r="A90" s="391"/>
      <c r="B90" s="23">
        <v>2</v>
      </c>
      <c r="C90" s="14" t="s">
        <v>131</v>
      </c>
      <c r="D90" s="14" t="s">
        <v>158</v>
      </c>
      <c r="E90" s="14" t="s">
        <v>291</v>
      </c>
      <c r="F90" s="14" t="s">
        <v>3</v>
      </c>
      <c r="G90" s="403"/>
      <c r="I90" s="60">
        <f>1/4</f>
        <v>0.25</v>
      </c>
      <c r="J90" s="41">
        <v>0</v>
      </c>
      <c r="K90" s="340"/>
      <c r="L90" s="40"/>
      <c r="M90" s="340"/>
      <c r="N90" s="41"/>
      <c r="O90" s="343"/>
    </row>
    <row r="91" spans="1:15" ht="84.75" thickBot="1">
      <c r="A91" s="391"/>
      <c r="B91" s="9">
        <v>3</v>
      </c>
      <c r="C91" s="14" t="s">
        <v>96</v>
      </c>
      <c r="D91" s="36" t="s">
        <v>25</v>
      </c>
      <c r="E91" s="14" t="s">
        <v>304</v>
      </c>
      <c r="F91" s="14" t="s">
        <v>92</v>
      </c>
      <c r="G91" s="403"/>
      <c r="I91" s="60">
        <f>1/4</f>
        <v>0.25</v>
      </c>
      <c r="J91" s="41">
        <v>0.25</v>
      </c>
      <c r="K91" s="340"/>
      <c r="L91" s="40"/>
      <c r="M91" s="340"/>
      <c r="N91" s="41"/>
      <c r="O91" s="343"/>
    </row>
    <row r="92" spans="1:15" ht="48.75" thickBot="1">
      <c r="A92" s="392"/>
      <c r="B92" s="9">
        <v>4</v>
      </c>
      <c r="C92" s="14" t="s">
        <v>98</v>
      </c>
      <c r="D92" s="14" t="s">
        <v>159</v>
      </c>
      <c r="E92" s="14" t="s">
        <v>291</v>
      </c>
      <c r="F92" s="14" t="s">
        <v>92</v>
      </c>
      <c r="G92" s="404"/>
      <c r="I92" s="56">
        <f>1/4</f>
        <v>0.25</v>
      </c>
      <c r="J92" s="52">
        <v>0</v>
      </c>
      <c r="K92" s="341"/>
      <c r="L92" s="57"/>
      <c r="M92" s="341"/>
      <c r="N92" s="52"/>
      <c r="O92" s="344"/>
    </row>
    <row r="93" spans="1:15" ht="91.5" customHeight="1" thickBot="1">
      <c r="A93" s="393" t="s">
        <v>195</v>
      </c>
      <c r="B93" s="23">
        <v>1</v>
      </c>
      <c r="C93" s="14" t="s">
        <v>132</v>
      </c>
      <c r="D93" s="14" t="s">
        <v>160</v>
      </c>
      <c r="E93" s="14" t="s">
        <v>305</v>
      </c>
      <c r="F93" s="14" t="s">
        <v>92</v>
      </c>
      <c r="G93" s="399" t="s">
        <v>266</v>
      </c>
      <c r="I93" s="76">
        <f>1/2</f>
        <v>0.5</v>
      </c>
      <c r="J93" s="77">
        <v>0.36359999999999998</v>
      </c>
      <c r="K93" s="347">
        <f>($I$93*J93)+($I$94*J94)</f>
        <v>0.18179999999999999</v>
      </c>
      <c r="L93" s="78"/>
      <c r="M93" s="347">
        <f>($I$93*L93)+($I$94*L94)</f>
        <v>0</v>
      </c>
      <c r="N93" s="77"/>
      <c r="O93" s="349">
        <f>($I$93*N93)+($I$94*N94)</f>
        <v>0</v>
      </c>
    </row>
    <row r="94" spans="1:15" ht="48" customHeight="1">
      <c r="A94" s="394"/>
      <c r="B94" s="396">
        <v>2</v>
      </c>
      <c r="C94" s="399" t="s">
        <v>133</v>
      </c>
      <c r="D94" s="399" t="s">
        <v>119</v>
      </c>
      <c r="E94" s="396" t="s">
        <v>291</v>
      </c>
      <c r="F94" s="396" t="s">
        <v>252</v>
      </c>
      <c r="G94" s="400"/>
      <c r="I94" s="351">
        <f>1/2</f>
        <v>0.5</v>
      </c>
      <c r="J94" s="340">
        <v>0</v>
      </c>
      <c r="K94" s="353"/>
      <c r="L94" s="354"/>
      <c r="M94" s="353"/>
      <c r="N94" s="340"/>
      <c r="O94" s="356"/>
    </row>
    <row r="95" spans="1:15" ht="15" customHeight="1">
      <c r="A95" s="394"/>
      <c r="B95" s="397"/>
      <c r="C95" s="400"/>
      <c r="D95" s="400"/>
      <c r="E95" s="397"/>
      <c r="F95" s="397"/>
      <c r="G95" s="400"/>
      <c r="I95" s="351"/>
      <c r="J95" s="340"/>
      <c r="K95" s="353"/>
      <c r="L95" s="354"/>
      <c r="M95" s="353"/>
      <c r="N95" s="340"/>
      <c r="O95" s="356"/>
    </row>
    <row r="96" spans="1:15" ht="15.75" customHeight="1" thickBot="1">
      <c r="A96" s="395"/>
      <c r="B96" s="398"/>
      <c r="C96" s="401"/>
      <c r="D96" s="401"/>
      <c r="E96" s="398"/>
      <c r="F96" s="398"/>
      <c r="G96" s="401"/>
      <c r="I96" s="352"/>
      <c r="J96" s="341"/>
      <c r="K96" s="348"/>
      <c r="L96" s="355"/>
      <c r="M96" s="348"/>
      <c r="N96" s="341"/>
      <c r="O96" s="350"/>
    </row>
    <row r="97" spans="1:15" ht="48.75" thickBot="1">
      <c r="A97" s="20" t="s">
        <v>196</v>
      </c>
      <c r="B97" s="9">
        <v>1</v>
      </c>
      <c r="C97" s="14" t="s">
        <v>134</v>
      </c>
      <c r="D97" s="14" t="s">
        <v>253</v>
      </c>
      <c r="E97" s="14" t="s">
        <v>291</v>
      </c>
      <c r="F97" s="14" t="s">
        <v>3</v>
      </c>
      <c r="G97" s="34" t="s">
        <v>267</v>
      </c>
      <c r="I97" s="61">
        <v>1</v>
      </c>
      <c r="J97" s="62">
        <v>0</v>
      </c>
      <c r="K97" s="63">
        <f>($I$97*J97)</f>
        <v>0</v>
      </c>
      <c r="L97" s="64"/>
      <c r="M97" s="63">
        <f>($I$97*L97)</f>
        <v>0</v>
      </c>
      <c r="N97" s="63"/>
      <c r="O97" s="65">
        <f>($I$97*N97)</f>
        <v>0</v>
      </c>
    </row>
    <row r="98" spans="1:15" ht="48.75" thickBot="1">
      <c r="A98" s="20" t="s">
        <v>197</v>
      </c>
      <c r="B98" s="9">
        <v>1</v>
      </c>
      <c r="C98" s="14" t="s">
        <v>135</v>
      </c>
      <c r="D98" s="14" t="s">
        <v>161</v>
      </c>
      <c r="E98" s="14" t="s">
        <v>254</v>
      </c>
      <c r="F98" s="14" t="s">
        <v>136</v>
      </c>
      <c r="G98" s="34" t="s">
        <v>268</v>
      </c>
      <c r="I98" s="61">
        <v>1</v>
      </c>
      <c r="J98" s="62">
        <v>0.8</v>
      </c>
      <c r="K98" s="63">
        <f>($I$98*J98)</f>
        <v>0.8</v>
      </c>
      <c r="L98" s="64"/>
      <c r="M98" s="63">
        <f>($I$98*L98)</f>
        <v>0</v>
      </c>
      <c r="N98" s="63"/>
      <c r="O98" s="65">
        <f>($I$98*N98)</f>
        <v>0</v>
      </c>
    </row>
    <row r="99" spans="1:15" ht="48.75" thickBot="1">
      <c r="A99" s="370" t="s">
        <v>198</v>
      </c>
      <c r="B99" s="9">
        <v>1</v>
      </c>
      <c r="C99" s="14" t="s">
        <v>137</v>
      </c>
      <c r="D99" s="14" t="s">
        <v>162</v>
      </c>
      <c r="E99" s="14" t="s">
        <v>255</v>
      </c>
      <c r="F99" s="14" t="s">
        <v>136</v>
      </c>
      <c r="G99" s="408" t="s">
        <v>269</v>
      </c>
      <c r="I99" s="47">
        <f>1/3</f>
        <v>0.33333333333333331</v>
      </c>
      <c r="J99" s="48">
        <v>1</v>
      </c>
      <c r="K99" s="339">
        <f>($I$99*J99)+($I$100*J100)+($I$101*J101)</f>
        <v>0.93333333333333335</v>
      </c>
      <c r="L99" s="49"/>
      <c r="M99" s="339">
        <f>($I$99*L99)+($I$100*L100)+($I$101*L101)</f>
        <v>0</v>
      </c>
      <c r="N99" s="49"/>
      <c r="O99" s="342">
        <f>($I$99*N99)+($I$100*N100)+($I$101*N101)</f>
        <v>0</v>
      </c>
    </row>
    <row r="100" spans="1:15" ht="72.75" thickBot="1">
      <c r="A100" s="371"/>
      <c r="B100" s="9">
        <v>2</v>
      </c>
      <c r="C100" s="14" t="s">
        <v>138</v>
      </c>
      <c r="D100" s="14" t="s">
        <v>163</v>
      </c>
      <c r="E100" s="14" t="s">
        <v>256</v>
      </c>
      <c r="F100" s="14" t="s">
        <v>136</v>
      </c>
      <c r="G100" s="410"/>
      <c r="I100" s="50">
        <f>1/3</f>
        <v>0.33333333333333331</v>
      </c>
      <c r="J100" s="41">
        <v>1</v>
      </c>
      <c r="K100" s="340"/>
      <c r="L100" s="42"/>
      <c r="M100" s="340"/>
      <c r="N100" s="42"/>
      <c r="O100" s="343"/>
    </row>
    <row r="101" spans="1:15" ht="96.75" thickBot="1">
      <c r="A101" s="372"/>
      <c r="B101" s="9">
        <v>3</v>
      </c>
      <c r="C101" s="14" t="s">
        <v>139</v>
      </c>
      <c r="D101" s="14" t="s">
        <v>163</v>
      </c>
      <c r="E101" s="14" t="s">
        <v>306</v>
      </c>
      <c r="F101" s="14" t="s">
        <v>136</v>
      </c>
      <c r="G101" s="409"/>
      <c r="I101" s="51">
        <f>1/3</f>
        <v>0.33333333333333331</v>
      </c>
      <c r="J101" s="52">
        <v>0.8</v>
      </c>
      <c r="K101" s="341"/>
      <c r="L101" s="53"/>
      <c r="M101" s="341"/>
      <c r="N101" s="53"/>
      <c r="O101" s="344"/>
    </row>
    <row r="102" spans="1:15" ht="144.75" thickBot="1">
      <c r="A102" s="20" t="s">
        <v>199</v>
      </c>
      <c r="B102" s="9">
        <v>1</v>
      </c>
      <c r="C102" s="14" t="s">
        <v>140</v>
      </c>
      <c r="D102" s="14" t="s">
        <v>164</v>
      </c>
      <c r="E102" s="14" t="s">
        <v>257</v>
      </c>
      <c r="F102" s="14" t="s">
        <v>141</v>
      </c>
      <c r="G102" s="34" t="s">
        <v>270</v>
      </c>
      <c r="I102" s="61">
        <v>1</v>
      </c>
      <c r="J102" s="62">
        <v>0.25</v>
      </c>
      <c r="K102" s="63">
        <f>($I$102*J102)</f>
        <v>0.25</v>
      </c>
      <c r="L102" s="64"/>
      <c r="M102" s="63">
        <f>($I$102*L102)</f>
        <v>0</v>
      </c>
      <c r="N102" s="63"/>
      <c r="O102" s="65">
        <f>($I$102*N102)</f>
        <v>0</v>
      </c>
    </row>
    <row r="103" spans="1:15" ht="96" customHeight="1" thickBot="1">
      <c r="A103" s="370" t="s">
        <v>200</v>
      </c>
      <c r="B103" s="9">
        <v>1</v>
      </c>
      <c r="C103" s="14" t="s">
        <v>142</v>
      </c>
      <c r="D103" s="14" t="s">
        <v>162</v>
      </c>
      <c r="E103" s="14" t="s">
        <v>258</v>
      </c>
      <c r="F103" s="14" t="s">
        <v>136</v>
      </c>
      <c r="G103" s="408" t="s">
        <v>271</v>
      </c>
      <c r="I103" s="54">
        <f>1/4</f>
        <v>0.25</v>
      </c>
      <c r="J103" s="48">
        <v>0.25</v>
      </c>
      <c r="K103" s="339">
        <f>($I$103*J103)+($I$104*J104)+($I$105*J105)+($I$106*J106)</f>
        <v>0.375</v>
      </c>
      <c r="L103" s="55"/>
      <c r="M103" s="339">
        <f>($I$103*L103)+($I$104*L104)+($I$105*L105)+($I$106*L106)</f>
        <v>0</v>
      </c>
      <c r="N103" s="48"/>
      <c r="O103" s="342">
        <f>($I$103*N103)+($I$104*N104)+($I$105*N105)+($I$106*N106)</f>
        <v>0</v>
      </c>
    </row>
    <row r="104" spans="1:15" ht="94.5" customHeight="1" thickBot="1">
      <c r="A104" s="371"/>
      <c r="B104" s="9">
        <v>2</v>
      </c>
      <c r="C104" s="14" t="s">
        <v>143</v>
      </c>
      <c r="D104" s="14" t="s">
        <v>162</v>
      </c>
      <c r="E104" s="14" t="s">
        <v>258</v>
      </c>
      <c r="F104" s="14" t="s">
        <v>136</v>
      </c>
      <c r="G104" s="410"/>
      <c r="I104" s="60">
        <f>1/4</f>
        <v>0.25</v>
      </c>
      <c r="J104" s="41">
        <v>0.25</v>
      </c>
      <c r="K104" s="340"/>
      <c r="L104" s="40"/>
      <c r="M104" s="340"/>
      <c r="N104" s="41"/>
      <c r="O104" s="343"/>
    </row>
    <row r="105" spans="1:15" ht="36.75" thickBot="1">
      <c r="A105" s="371"/>
      <c r="B105" s="9">
        <v>3</v>
      </c>
      <c r="C105" s="14" t="s">
        <v>144</v>
      </c>
      <c r="D105" s="14" t="s">
        <v>162</v>
      </c>
      <c r="E105" s="14" t="s">
        <v>259</v>
      </c>
      <c r="F105" s="14" t="s">
        <v>136</v>
      </c>
      <c r="G105" s="410"/>
      <c r="I105" s="60">
        <f>1/4</f>
        <v>0.25</v>
      </c>
      <c r="J105" s="41">
        <v>0</v>
      </c>
      <c r="K105" s="340"/>
      <c r="L105" s="40"/>
      <c r="M105" s="340"/>
      <c r="N105" s="41"/>
      <c r="O105" s="343"/>
    </row>
    <row r="106" spans="1:15" ht="48.75" thickBot="1">
      <c r="A106" s="372"/>
      <c r="B106" s="9">
        <v>4</v>
      </c>
      <c r="C106" s="14" t="s">
        <v>145</v>
      </c>
      <c r="D106" s="14" t="s">
        <v>122</v>
      </c>
      <c r="E106" s="14" t="s">
        <v>260</v>
      </c>
      <c r="F106" s="14" t="s">
        <v>141</v>
      </c>
      <c r="G106" s="409"/>
      <c r="I106" s="56">
        <f>1/4</f>
        <v>0.25</v>
      </c>
      <c r="J106" s="52">
        <v>1</v>
      </c>
      <c r="K106" s="341"/>
      <c r="L106" s="57"/>
      <c r="M106" s="341"/>
      <c r="N106" s="52"/>
      <c r="O106" s="344"/>
    </row>
    <row r="107" spans="1:15" ht="36.75" thickBot="1">
      <c r="A107" s="370" t="s">
        <v>201</v>
      </c>
      <c r="B107" s="9">
        <v>1</v>
      </c>
      <c r="C107" s="14" t="s">
        <v>146</v>
      </c>
      <c r="D107" s="14" t="s">
        <v>119</v>
      </c>
      <c r="E107" s="14" t="s">
        <v>291</v>
      </c>
      <c r="F107" s="14" t="s">
        <v>92</v>
      </c>
      <c r="G107" s="408" t="s">
        <v>272</v>
      </c>
      <c r="I107" s="47">
        <f>1/3</f>
        <v>0.33333333333333331</v>
      </c>
      <c r="J107" s="48">
        <v>0</v>
      </c>
      <c r="K107" s="339">
        <f>($I$107*J107)+($I$108*J108)+($I$109*J109)</f>
        <v>0.16666666666666666</v>
      </c>
      <c r="L107" s="49"/>
      <c r="M107" s="339">
        <f>($I$107*L107)+($I$108*L108)+($I$109*L109)</f>
        <v>0</v>
      </c>
      <c r="N107" s="49"/>
      <c r="O107" s="342">
        <f>($I$107*N107)+($I$108*N108)+($I$109*N109)</f>
        <v>0</v>
      </c>
    </row>
    <row r="108" spans="1:15" ht="182.25" customHeight="1" thickBot="1">
      <c r="A108" s="371"/>
      <c r="B108" s="9">
        <v>2</v>
      </c>
      <c r="C108" s="14" t="s">
        <v>147</v>
      </c>
      <c r="D108" s="14" t="s">
        <v>122</v>
      </c>
      <c r="E108" s="14" t="s">
        <v>307</v>
      </c>
      <c r="F108" s="14" t="s">
        <v>148</v>
      </c>
      <c r="G108" s="410"/>
      <c r="I108" s="50">
        <f>1/3</f>
        <v>0.33333333333333331</v>
      </c>
      <c r="J108" s="41">
        <v>0.25</v>
      </c>
      <c r="K108" s="340"/>
      <c r="L108" s="42"/>
      <c r="M108" s="340"/>
      <c r="N108" s="42"/>
      <c r="O108" s="343"/>
    </row>
    <row r="109" spans="1:15" ht="252.75" thickBot="1">
      <c r="A109" s="372"/>
      <c r="B109" s="9">
        <v>3</v>
      </c>
      <c r="C109" s="14" t="s">
        <v>149</v>
      </c>
      <c r="D109" s="14" t="s">
        <v>25</v>
      </c>
      <c r="E109" s="14" t="s">
        <v>308</v>
      </c>
      <c r="F109" s="14" t="s">
        <v>150</v>
      </c>
      <c r="G109" s="409"/>
      <c r="I109" s="51">
        <f>1/3</f>
        <v>0.33333333333333331</v>
      </c>
      <c r="J109" s="52">
        <v>0.25</v>
      </c>
      <c r="K109" s="341"/>
      <c r="L109" s="53"/>
      <c r="M109" s="341"/>
      <c r="N109" s="53"/>
      <c r="O109" s="344"/>
    </row>
    <row r="110" spans="1:15" ht="48.75" thickBot="1">
      <c r="A110" s="370" t="s">
        <v>202</v>
      </c>
      <c r="B110" s="23">
        <v>1</v>
      </c>
      <c r="C110" s="14" t="s">
        <v>151</v>
      </c>
      <c r="D110" s="14" t="s">
        <v>157</v>
      </c>
      <c r="E110" s="14" t="s">
        <v>259</v>
      </c>
      <c r="F110" s="14" t="s">
        <v>3</v>
      </c>
      <c r="G110" s="408" t="s">
        <v>273</v>
      </c>
      <c r="I110" s="54">
        <f>1/5</f>
        <v>0.2</v>
      </c>
      <c r="J110" s="48"/>
      <c r="K110" s="339">
        <f>($I$110*J110)+($I$111*J111)+($I$112*J112)+($I$113*J113)+($I$114*J114)</f>
        <v>0.67600000000000005</v>
      </c>
      <c r="L110" s="79"/>
      <c r="M110" s="339">
        <f>($I$110*L110)+($I$111*L111)+($I$112*L112)+($I$113*L113)+($I$114*L114)</f>
        <v>0</v>
      </c>
      <c r="N110" s="48"/>
      <c r="O110" s="342">
        <f>($I$110*N110)+($I$111*N111)+($I$112*N112)+($I$113*N113)+($I$114*N114)</f>
        <v>0</v>
      </c>
    </row>
    <row r="111" spans="1:15" ht="166.5" customHeight="1" thickBot="1">
      <c r="A111" s="371"/>
      <c r="B111" s="23">
        <v>2</v>
      </c>
      <c r="C111" s="14" t="s">
        <v>152</v>
      </c>
      <c r="D111" s="106" t="s">
        <v>261</v>
      </c>
      <c r="E111" s="14" t="s">
        <v>309</v>
      </c>
      <c r="F111" s="14" t="s">
        <v>3</v>
      </c>
      <c r="G111" s="410"/>
      <c r="I111" s="60">
        <f>1/5</f>
        <v>0.2</v>
      </c>
      <c r="J111" s="41">
        <v>1</v>
      </c>
      <c r="K111" s="340"/>
      <c r="L111" s="43"/>
      <c r="M111" s="340"/>
      <c r="N111" s="41"/>
      <c r="O111" s="343"/>
    </row>
    <row r="112" spans="1:15" ht="72.75" thickBot="1">
      <c r="A112" s="371"/>
      <c r="B112" s="23">
        <v>3</v>
      </c>
      <c r="C112" s="14" t="s">
        <v>153</v>
      </c>
      <c r="D112" s="14" t="s">
        <v>165</v>
      </c>
      <c r="E112" s="14" t="s">
        <v>262</v>
      </c>
      <c r="F112" s="14" t="s">
        <v>154</v>
      </c>
      <c r="G112" s="410"/>
      <c r="I112" s="60">
        <f>1/5</f>
        <v>0.2</v>
      </c>
      <c r="J112" s="41">
        <v>0.4</v>
      </c>
      <c r="K112" s="340"/>
      <c r="L112" s="41"/>
      <c r="M112" s="340"/>
      <c r="N112" s="41"/>
      <c r="O112" s="343"/>
    </row>
    <row r="113" spans="1:15" ht="36" customHeight="1" thickBot="1">
      <c r="A113" s="371"/>
      <c r="B113" s="23">
        <v>4</v>
      </c>
      <c r="C113" s="14" t="s">
        <v>155</v>
      </c>
      <c r="D113" s="14" t="s">
        <v>166</v>
      </c>
      <c r="E113" s="14" t="s">
        <v>263</v>
      </c>
      <c r="F113" s="14" t="s">
        <v>154</v>
      </c>
      <c r="G113" s="410"/>
      <c r="I113" s="60">
        <f>1/5</f>
        <v>0.2</v>
      </c>
      <c r="J113" s="41">
        <v>1</v>
      </c>
      <c r="K113" s="340"/>
      <c r="L113" s="41"/>
      <c r="M113" s="340"/>
      <c r="N113" s="41"/>
      <c r="O113" s="343"/>
    </row>
    <row r="114" spans="1:15" ht="77.25" customHeight="1" thickBot="1">
      <c r="A114" s="372"/>
      <c r="B114" s="23">
        <v>5</v>
      </c>
      <c r="C114" s="14" t="s">
        <v>264</v>
      </c>
      <c r="D114" s="14" t="s">
        <v>165</v>
      </c>
      <c r="E114" s="14" t="s">
        <v>310</v>
      </c>
      <c r="F114" s="14" t="s">
        <v>154</v>
      </c>
      <c r="G114" s="409"/>
      <c r="H114" s="107"/>
      <c r="I114" s="108">
        <f>1/5</f>
        <v>0.2</v>
      </c>
      <c r="J114" s="59">
        <v>0.98</v>
      </c>
      <c r="K114" s="341"/>
      <c r="L114" s="52"/>
      <c r="M114" s="341"/>
      <c r="N114" s="52"/>
      <c r="O114" s="344"/>
    </row>
    <row r="115" spans="1:15" ht="96.75" thickBot="1">
      <c r="A115" s="20" t="s">
        <v>203</v>
      </c>
      <c r="B115" s="23">
        <v>1</v>
      </c>
      <c r="C115" s="14" t="s">
        <v>156</v>
      </c>
      <c r="D115" s="14" t="s">
        <v>157</v>
      </c>
      <c r="E115" s="14" t="s">
        <v>311</v>
      </c>
      <c r="F115" s="14" t="s">
        <v>3</v>
      </c>
      <c r="G115" s="34" t="s">
        <v>225</v>
      </c>
      <c r="I115" s="61">
        <v>1</v>
      </c>
      <c r="J115" s="62">
        <v>0.33329999999999999</v>
      </c>
      <c r="K115" s="63">
        <f>($I$115*J115)</f>
        <v>0.33329999999999999</v>
      </c>
      <c r="L115" s="64"/>
      <c r="M115" s="63">
        <f>($I$115*L115)</f>
        <v>0</v>
      </c>
      <c r="N115" s="63"/>
      <c r="O115" s="65">
        <f>($I$115*N115)</f>
        <v>0</v>
      </c>
    </row>
    <row r="116" spans="1:15" ht="12.75" customHeight="1">
      <c r="A116" s="382" t="s">
        <v>279</v>
      </c>
      <c r="B116" s="383"/>
      <c r="C116" s="383"/>
      <c r="D116" s="383"/>
      <c r="E116" s="383"/>
      <c r="F116" s="384"/>
      <c r="G116" s="90">
        <v>0.39</v>
      </c>
      <c r="I116" s="328" t="s">
        <v>214</v>
      </c>
      <c r="J116" s="328"/>
      <c r="K116" s="81">
        <f>+AVERAGE(K89:K115)</f>
        <v>0.39035999999999998</v>
      </c>
      <c r="M116" s="81">
        <f>+AVERAGE(M89:M115)</f>
        <v>0</v>
      </c>
      <c r="O116" s="81">
        <f>+AVERAGE(O89:O115)</f>
        <v>0</v>
      </c>
    </row>
    <row r="119" spans="1:15" ht="13.5" customHeight="1" thickBot="1">
      <c r="A119" s="375" t="s">
        <v>179</v>
      </c>
      <c r="B119" s="376"/>
      <c r="C119" s="376"/>
      <c r="D119" s="376"/>
      <c r="E119" s="376"/>
      <c r="F119" s="376"/>
      <c r="G119" s="377"/>
    </row>
    <row r="120" spans="1:15" ht="28.5" customHeight="1">
      <c r="A120" s="378" t="s">
        <v>0</v>
      </c>
      <c r="B120" s="385" t="s">
        <v>43</v>
      </c>
      <c r="C120" s="386"/>
      <c r="D120" s="378" t="s">
        <v>35</v>
      </c>
      <c r="E120" s="7" t="s">
        <v>36</v>
      </c>
      <c r="F120" s="378" t="s">
        <v>1</v>
      </c>
      <c r="G120" s="378" t="s">
        <v>44</v>
      </c>
      <c r="J120" s="330">
        <v>11049</v>
      </c>
      <c r="K120" s="331"/>
      <c r="L120" s="330">
        <v>11536</v>
      </c>
      <c r="M120" s="331"/>
      <c r="N120" s="330">
        <v>11658</v>
      </c>
      <c r="O120" s="331"/>
    </row>
    <row r="121" spans="1:15" ht="30.75" thickBot="1">
      <c r="A121" s="379"/>
      <c r="B121" s="387"/>
      <c r="C121" s="388"/>
      <c r="D121" s="379"/>
      <c r="E121" s="8" t="s">
        <v>37</v>
      </c>
      <c r="F121" s="379"/>
      <c r="G121" s="379"/>
      <c r="I121" s="46" t="s">
        <v>211</v>
      </c>
      <c r="J121" s="46" t="s">
        <v>212</v>
      </c>
      <c r="K121" s="46" t="s">
        <v>213</v>
      </c>
      <c r="L121" s="46" t="s">
        <v>212</v>
      </c>
      <c r="M121" s="46" t="s">
        <v>213</v>
      </c>
      <c r="N121" s="46" t="s">
        <v>212</v>
      </c>
      <c r="O121" s="46" t="s">
        <v>213</v>
      </c>
    </row>
    <row r="122" spans="1:15" ht="84.75" thickBot="1">
      <c r="A122" s="111" t="s">
        <v>204</v>
      </c>
      <c r="B122" s="112">
        <v>1</v>
      </c>
      <c r="C122" s="13" t="s">
        <v>167</v>
      </c>
      <c r="D122" s="14" t="s">
        <v>180</v>
      </c>
      <c r="E122" s="13" t="s">
        <v>281</v>
      </c>
      <c r="F122" s="14" t="s">
        <v>168</v>
      </c>
      <c r="G122" s="34" t="s">
        <v>226</v>
      </c>
      <c r="I122" s="61">
        <v>1</v>
      </c>
      <c r="J122" s="62">
        <v>1</v>
      </c>
      <c r="K122" s="63">
        <f>($I$122*J122)</f>
        <v>1</v>
      </c>
      <c r="L122" s="64"/>
      <c r="M122" s="63">
        <f>($I$122*L122)</f>
        <v>0</v>
      </c>
      <c r="N122" s="63"/>
      <c r="O122" s="65">
        <f>($I$122*N122)</f>
        <v>0</v>
      </c>
    </row>
    <row r="123" spans="1:15" ht="84.75" customHeight="1" thickBot="1">
      <c r="A123" s="111" t="s">
        <v>205</v>
      </c>
      <c r="B123" s="112">
        <v>1</v>
      </c>
      <c r="C123" s="14" t="s">
        <v>169</v>
      </c>
      <c r="D123" s="14" t="s">
        <v>122</v>
      </c>
      <c r="E123" s="13" t="s">
        <v>312</v>
      </c>
      <c r="F123" s="14" t="s">
        <v>168</v>
      </c>
      <c r="G123" s="34" t="s">
        <v>274</v>
      </c>
      <c r="I123" s="61">
        <v>1</v>
      </c>
      <c r="J123" s="62">
        <v>0.2</v>
      </c>
      <c r="K123" s="63">
        <f>($I$123*J123)</f>
        <v>0.2</v>
      </c>
      <c r="L123" s="80"/>
      <c r="M123" s="63">
        <f>($I$123*L123)</f>
        <v>0</v>
      </c>
      <c r="N123" s="80"/>
      <c r="O123" s="65">
        <f>($I$123*N123)</f>
        <v>0</v>
      </c>
    </row>
    <row r="124" spans="1:15" ht="84.75" thickBot="1">
      <c r="A124" s="373" t="s">
        <v>206</v>
      </c>
      <c r="B124" s="112">
        <v>1</v>
      </c>
      <c r="C124" s="14" t="s">
        <v>170</v>
      </c>
      <c r="D124" s="14" t="s">
        <v>159</v>
      </c>
      <c r="E124" s="13" t="s">
        <v>282</v>
      </c>
      <c r="F124" s="14" t="s">
        <v>171</v>
      </c>
      <c r="G124" s="399" t="s">
        <v>226</v>
      </c>
      <c r="I124" s="54">
        <f>1/2</f>
        <v>0.5</v>
      </c>
      <c r="J124" s="48">
        <v>1</v>
      </c>
      <c r="K124" s="347">
        <f>($I$124*J124)+($I$125*J125)</f>
        <v>1</v>
      </c>
      <c r="L124" s="55"/>
      <c r="M124" s="347">
        <f>($I$124*L124)+($I$125*L125)</f>
        <v>0</v>
      </c>
      <c r="N124" s="48"/>
      <c r="O124" s="349">
        <f>($I$124*N124)+($I$125*N125)</f>
        <v>0</v>
      </c>
    </row>
    <row r="125" spans="1:15" ht="72.75" thickBot="1">
      <c r="A125" s="374"/>
      <c r="B125" s="112">
        <v>2</v>
      </c>
      <c r="C125" s="14" t="s">
        <v>172</v>
      </c>
      <c r="D125" s="14" t="s">
        <v>120</v>
      </c>
      <c r="E125" s="13" t="s">
        <v>283</v>
      </c>
      <c r="F125" s="14" t="s">
        <v>171</v>
      </c>
      <c r="G125" s="401"/>
      <c r="I125" s="56">
        <f>1/2</f>
        <v>0.5</v>
      </c>
      <c r="J125" s="52">
        <v>1</v>
      </c>
      <c r="K125" s="348"/>
      <c r="L125" s="57"/>
      <c r="M125" s="348"/>
      <c r="N125" s="52"/>
      <c r="O125" s="350"/>
    </row>
    <row r="126" spans="1:15" ht="45" customHeight="1" thickBot="1">
      <c r="A126" s="111" t="s">
        <v>207</v>
      </c>
      <c r="B126" s="112">
        <v>1</v>
      </c>
      <c r="C126" s="14" t="s">
        <v>173</v>
      </c>
      <c r="D126" s="14" t="s">
        <v>181</v>
      </c>
      <c r="E126" s="14" t="s">
        <v>291</v>
      </c>
      <c r="F126" s="14" t="s">
        <v>171</v>
      </c>
      <c r="G126" s="34" t="s">
        <v>267</v>
      </c>
      <c r="I126" s="61">
        <v>1</v>
      </c>
      <c r="J126" s="62">
        <v>0</v>
      </c>
      <c r="K126" s="63">
        <f>($I$126*J126)</f>
        <v>0</v>
      </c>
      <c r="L126" s="80"/>
      <c r="M126" s="63">
        <f>($I$126*L126)</f>
        <v>0</v>
      </c>
      <c r="N126" s="80"/>
      <c r="O126" s="65">
        <f>($I$126*N126)</f>
        <v>0</v>
      </c>
    </row>
    <row r="127" spans="1:15" ht="57" customHeight="1" thickBot="1">
      <c r="A127" s="111" t="s">
        <v>208</v>
      </c>
      <c r="B127" s="112">
        <v>1</v>
      </c>
      <c r="C127" s="14" t="s">
        <v>174</v>
      </c>
      <c r="D127" s="14" t="s">
        <v>118</v>
      </c>
      <c r="E127" s="14" t="s">
        <v>259</v>
      </c>
      <c r="F127" s="14" t="s">
        <v>171</v>
      </c>
      <c r="G127" s="34" t="s">
        <v>267</v>
      </c>
      <c r="I127" s="61">
        <v>1</v>
      </c>
      <c r="J127" s="62">
        <v>0</v>
      </c>
      <c r="K127" s="63">
        <f>($I$127*J127)</f>
        <v>0</v>
      </c>
      <c r="L127" s="80"/>
      <c r="M127" s="63">
        <f>($I$127*L127)</f>
        <v>0</v>
      </c>
      <c r="N127" s="80"/>
      <c r="O127" s="65">
        <f>($I$127*N127)</f>
        <v>0</v>
      </c>
    </row>
    <row r="128" spans="1:15" ht="54.75" customHeight="1" thickBot="1">
      <c r="A128" s="380" t="s">
        <v>209</v>
      </c>
      <c r="B128" s="112">
        <v>1</v>
      </c>
      <c r="C128" s="14" t="s">
        <v>175</v>
      </c>
      <c r="D128" s="14" t="s">
        <v>182</v>
      </c>
      <c r="E128" s="14" t="s">
        <v>291</v>
      </c>
      <c r="F128" s="14" t="s">
        <v>171</v>
      </c>
      <c r="G128" s="326" t="s">
        <v>267</v>
      </c>
      <c r="I128" s="54">
        <f>1/2</f>
        <v>0.5</v>
      </c>
      <c r="J128" s="48">
        <v>0</v>
      </c>
      <c r="K128" s="347">
        <f>($I$128*J128)+($I$129*J129)</f>
        <v>0</v>
      </c>
      <c r="L128" s="55"/>
      <c r="M128" s="347">
        <f>($I$124*L128)+($I$125*L129)</f>
        <v>0</v>
      </c>
      <c r="N128" s="48"/>
      <c r="O128" s="349">
        <f>($I$124*N128)+($I$125*N129)</f>
        <v>0</v>
      </c>
    </row>
    <row r="129" spans="1:15" ht="48.75" customHeight="1" thickBot="1">
      <c r="A129" s="381"/>
      <c r="B129" s="112" t="s">
        <v>176</v>
      </c>
      <c r="C129" s="14" t="s">
        <v>177</v>
      </c>
      <c r="D129" s="14" t="s">
        <v>119</v>
      </c>
      <c r="E129" s="14" t="s">
        <v>291</v>
      </c>
      <c r="F129" s="14" t="s">
        <v>62</v>
      </c>
      <c r="G129" s="327"/>
      <c r="I129" s="56">
        <f>1/2</f>
        <v>0.5</v>
      </c>
      <c r="J129" s="52">
        <v>0</v>
      </c>
      <c r="K129" s="348"/>
      <c r="L129" s="57"/>
      <c r="M129" s="348"/>
      <c r="N129" s="52"/>
      <c r="O129" s="350"/>
    </row>
    <row r="130" spans="1:15" ht="45" customHeight="1" thickBot="1">
      <c r="A130" s="111" t="s">
        <v>210</v>
      </c>
      <c r="B130" s="112">
        <v>1</v>
      </c>
      <c r="C130" s="14" t="s">
        <v>178</v>
      </c>
      <c r="D130" s="14" t="s">
        <v>183</v>
      </c>
      <c r="E130" s="14" t="s">
        <v>291</v>
      </c>
      <c r="F130" s="14" t="s">
        <v>171</v>
      </c>
      <c r="G130" s="34" t="s">
        <v>267</v>
      </c>
      <c r="I130" s="61">
        <v>1</v>
      </c>
      <c r="J130" s="62">
        <v>0</v>
      </c>
      <c r="K130" s="63">
        <f>($I$130*J130)</f>
        <v>0</v>
      </c>
      <c r="L130" s="80"/>
      <c r="M130" s="63">
        <f>($I$130*L130)</f>
        <v>0</v>
      </c>
      <c r="N130" s="80"/>
      <c r="O130" s="65">
        <f>($I$130*N130)</f>
        <v>0</v>
      </c>
    </row>
    <row r="131" spans="1:15" ht="12.75" customHeight="1">
      <c r="A131" s="364" t="s">
        <v>280</v>
      </c>
      <c r="B131" s="365"/>
      <c r="C131" s="365"/>
      <c r="D131" s="365"/>
      <c r="E131" s="365"/>
      <c r="F131" s="366"/>
      <c r="G131" s="109">
        <v>0.31</v>
      </c>
      <c r="I131" s="328" t="s">
        <v>214</v>
      </c>
      <c r="J131" s="328"/>
      <c r="K131" s="81">
        <f>+AVERAGE(K122:K130)</f>
        <v>0.31428571428571433</v>
      </c>
      <c r="M131" s="81">
        <f>+AVERAGE(M122:M130)</f>
        <v>0</v>
      </c>
      <c r="O131" s="81">
        <f>+AVERAGE(O122:O130)</f>
        <v>0</v>
      </c>
    </row>
    <row r="132" spans="1:15" ht="12.75">
      <c r="A132" s="367" t="s">
        <v>184</v>
      </c>
      <c r="B132" s="368"/>
      <c r="C132" s="368"/>
      <c r="D132" s="368"/>
      <c r="E132" s="368"/>
      <c r="F132" s="369"/>
      <c r="G132" s="110">
        <v>0.47</v>
      </c>
    </row>
    <row r="133" spans="1:15" ht="18" customHeight="1">
      <c r="I133" s="329" t="s">
        <v>215</v>
      </c>
      <c r="J133" s="329"/>
      <c r="K133" s="86">
        <f>+AVERAGE(K24,K33,K57,K82,K116,K131)</f>
        <v>0.4682486904761905</v>
      </c>
      <c r="L133" s="85"/>
      <c r="M133" s="86">
        <f>+AVERAGE(M24,M33,M57,M82,M116,M131)</f>
        <v>0</v>
      </c>
      <c r="N133" s="85"/>
      <c r="O133" s="86">
        <f>+AVERAGE(O24,O33,O57,O82,O116,O131)</f>
        <v>0</v>
      </c>
    </row>
  </sheetData>
  <mergeCells count="206">
    <mergeCell ref="G99:G101"/>
    <mergeCell ref="G103:G106"/>
    <mergeCell ref="G107:G109"/>
    <mergeCell ref="G110:G114"/>
    <mergeCell ref="G124:G125"/>
    <mergeCell ref="G14:G17"/>
    <mergeCell ref="G18:G19"/>
    <mergeCell ref="G20:G23"/>
    <mergeCell ref="G30:G32"/>
    <mergeCell ref="G63:G64"/>
    <mergeCell ref="O30:O32"/>
    <mergeCell ref="C48:C49"/>
    <mergeCell ref="G39:G44"/>
    <mergeCell ref="G45:G52"/>
    <mergeCell ref="A12:A13"/>
    <mergeCell ref="A18:A19"/>
    <mergeCell ref="F7:F8"/>
    <mergeCell ref="F28:F29"/>
    <mergeCell ref="G28:G29"/>
    <mergeCell ref="A24:F24"/>
    <mergeCell ref="A27:G27"/>
    <mergeCell ref="B30:C30"/>
    <mergeCell ref="B31:C31"/>
    <mergeCell ref="A36:G36"/>
    <mergeCell ref="D37:D38"/>
    <mergeCell ref="D48:D49"/>
    <mergeCell ref="F37:F38"/>
    <mergeCell ref="G37:G38"/>
    <mergeCell ref="A33:F33"/>
    <mergeCell ref="B32:C32"/>
    <mergeCell ref="A28:A29"/>
    <mergeCell ref="B28:C29"/>
    <mergeCell ref="D28:D29"/>
    <mergeCell ref="K9:K11"/>
    <mergeCell ref="A2:G2"/>
    <mergeCell ref="A3:G3"/>
    <mergeCell ref="A4:E4"/>
    <mergeCell ref="F4:G4"/>
    <mergeCell ref="A6:G6"/>
    <mergeCell ref="A20:A23"/>
    <mergeCell ref="D7:D8"/>
    <mergeCell ref="D15:D16"/>
    <mergeCell ref="A14:A17"/>
    <mergeCell ref="B15:B16"/>
    <mergeCell ref="C15:C16"/>
    <mergeCell ref="A7:A8"/>
    <mergeCell ref="B7:C8"/>
    <mergeCell ref="G7:G8"/>
    <mergeCell ref="A9:A11"/>
    <mergeCell ref="E15:E16"/>
    <mergeCell ref="F15:F16"/>
    <mergeCell ref="G9:G11"/>
    <mergeCell ref="G12:G13"/>
    <mergeCell ref="A53:A55"/>
    <mergeCell ref="B48:B49"/>
    <mergeCell ref="E48:E49"/>
    <mergeCell ref="F48:F49"/>
    <mergeCell ref="A37:A38"/>
    <mergeCell ref="B37:C38"/>
    <mergeCell ref="A39:A44"/>
    <mergeCell ref="A62:G62"/>
    <mergeCell ref="A57:F57"/>
    <mergeCell ref="G53:G55"/>
    <mergeCell ref="A82:F82"/>
    <mergeCell ref="A67:A72"/>
    <mergeCell ref="A63:A64"/>
    <mergeCell ref="B63:C64"/>
    <mergeCell ref="D63:D64"/>
    <mergeCell ref="F63:F64"/>
    <mergeCell ref="A65:A66"/>
    <mergeCell ref="F87:F88"/>
    <mergeCell ref="G87:G88"/>
    <mergeCell ref="G65:G66"/>
    <mergeCell ref="G67:G72"/>
    <mergeCell ref="G74:G75"/>
    <mergeCell ref="G76:G81"/>
    <mergeCell ref="A89:A92"/>
    <mergeCell ref="A93:A96"/>
    <mergeCell ref="B94:B96"/>
    <mergeCell ref="C94:C96"/>
    <mergeCell ref="D94:D96"/>
    <mergeCell ref="A86:G86"/>
    <mergeCell ref="A87:A88"/>
    <mergeCell ref="B87:C88"/>
    <mergeCell ref="D87:D88"/>
    <mergeCell ref="F94:F96"/>
    <mergeCell ref="E94:E96"/>
    <mergeCell ref="G89:G92"/>
    <mergeCell ref="G93:G96"/>
    <mergeCell ref="M9:M11"/>
    <mergeCell ref="O9:O11"/>
    <mergeCell ref="J7:K7"/>
    <mergeCell ref="L7:M7"/>
    <mergeCell ref="N7:O7"/>
    <mergeCell ref="A131:F131"/>
    <mergeCell ref="A132:F132"/>
    <mergeCell ref="A45:A52"/>
    <mergeCell ref="A74:A75"/>
    <mergeCell ref="A76:A81"/>
    <mergeCell ref="A99:A101"/>
    <mergeCell ref="A103:A106"/>
    <mergeCell ref="A107:A109"/>
    <mergeCell ref="A110:A114"/>
    <mergeCell ref="A124:A125"/>
    <mergeCell ref="A119:G119"/>
    <mergeCell ref="F120:F121"/>
    <mergeCell ref="G120:G121"/>
    <mergeCell ref="A128:A129"/>
    <mergeCell ref="A116:F116"/>
    <mergeCell ref="A120:A121"/>
    <mergeCell ref="B120:C121"/>
    <mergeCell ref="D120:D121"/>
    <mergeCell ref="I15:I16"/>
    <mergeCell ref="J15:J16"/>
    <mergeCell ref="L15:L16"/>
    <mergeCell ref="N15:N16"/>
    <mergeCell ref="K53:K55"/>
    <mergeCell ref="M53:M55"/>
    <mergeCell ref="K20:K23"/>
    <mergeCell ref="M20:M23"/>
    <mergeCell ref="K45:K52"/>
    <mergeCell ref="I48:I49"/>
    <mergeCell ref="K14:K17"/>
    <mergeCell ref="M14:M17"/>
    <mergeCell ref="K30:K32"/>
    <mergeCell ref="M30:M32"/>
    <mergeCell ref="N48:N49"/>
    <mergeCell ref="K12:K13"/>
    <mergeCell ref="M12:M13"/>
    <mergeCell ref="O12:O13"/>
    <mergeCell ref="K18:K19"/>
    <mergeCell ref="M18:M19"/>
    <mergeCell ref="O18:O19"/>
    <mergeCell ref="O53:O55"/>
    <mergeCell ref="K99:K101"/>
    <mergeCell ref="M99:M101"/>
    <mergeCell ref="O99:O101"/>
    <mergeCell ref="K65:K66"/>
    <mergeCell ref="M65:M66"/>
    <mergeCell ref="O65:O66"/>
    <mergeCell ref="O14:O17"/>
    <mergeCell ref="O20:O23"/>
    <mergeCell ref="K89:K92"/>
    <mergeCell ref="M89:M92"/>
    <mergeCell ref="O89:O92"/>
    <mergeCell ref="K39:K44"/>
    <mergeCell ref="M39:M44"/>
    <mergeCell ref="O39:O44"/>
    <mergeCell ref="K74:K75"/>
    <mergeCell ref="M74:M75"/>
    <mergeCell ref="O74:O75"/>
    <mergeCell ref="K124:K125"/>
    <mergeCell ref="M124:M125"/>
    <mergeCell ref="O124:O125"/>
    <mergeCell ref="K128:K129"/>
    <mergeCell ref="M128:M129"/>
    <mergeCell ref="O128:O129"/>
    <mergeCell ref="I94:I96"/>
    <mergeCell ref="J94:J96"/>
    <mergeCell ref="K93:K96"/>
    <mergeCell ref="L94:L96"/>
    <mergeCell ref="M93:M96"/>
    <mergeCell ref="N94:N96"/>
    <mergeCell ref="O93:O96"/>
    <mergeCell ref="K107:K109"/>
    <mergeCell ref="M107:M109"/>
    <mergeCell ref="O107:O109"/>
    <mergeCell ref="K103:K106"/>
    <mergeCell ref="M103:M106"/>
    <mergeCell ref="O103:O106"/>
    <mergeCell ref="N87:O87"/>
    <mergeCell ref="K110:K114"/>
    <mergeCell ref="M110:M114"/>
    <mergeCell ref="O110:O114"/>
    <mergeCell ref="J87:K87"/>
    <mergeCell ref="L87:M87"/>
    <mergeCell ref="K67:K72"/>
    <mergeCell ref="M67:M72"/>
    <mergeCell ref="O67:O72"/>
    <mergeCell ref="K76:K81"/>
    <mergeCell ref="M76:M81"/>
    <mergeCell ref="O76:O81"/>
    <mergeCell ref="G128:G129"/>
    <mergeCell ref="I131:J131"/>
    <mergeCell ref="I133:J133"/>
    <mergeCell ref="J120:K120"/>
    <mergeCell ref="L120:M120"/>
    <mergeCell ref="N120:O120"/>
    <mergeCell ref="I24:J24"/>
    <mergeCell ref="I33:J33"/>
    <mergeCell ref="I57:J57"/>
    <mergeCell ref="I82:J82"/>
    <mergeCell ref="I116:J116"/>
    <mergeCell ref="J37:K37"/>
    <mergeCell ref="L37:M37"/>
    <mergeCell ref="N37:O37"/>
    <mergeCell ref="J63:K63"/>
    <mergeCell ref="L63:M63"/>
    <mergeCell ref="N63:O63"/>
    <mergeCell ref="J28:K28"/>
    <mergeCell ref="L28:M28"/>
    <mergeCell ref="N28:O28"/>
    <mergeCell ref="J48:J49"/>
    <mergeCell ref="M45:M52"/>
    <mergeCell ref="L48:L49"/>
    <mergeCell ref="O45:O52"/>
  </mergeCells>
  <conditionalFormatting sqref="E7:E8">
    <cfRule type="duplicateValues" dxfId="15" priority="5"/>
  </conditionalFormatting>
  <conditionalFormatting sqref="E37:E38">
    <cfRule type="duplicateValues" dxfId="14" priority="4"/>
  </conditionalFormatting>
  <conditionalFormatting sqref="E63:E64">
    <cfRule type="duplicateValues" dxfId="13" priority="3"/>
  </conditionalFormatting>
  <conditionalFormatting sqref="E87:E88">
    <cfRule type="duplicateValues" dxfId="12" priority="2"/>
  </conditionalFormatting>
  <conditionalFormatting sqref="E120:E121">
    <cfRule type="duplicateValues" dxfId="11" priority="1"/>
  </conditionalFormatting>
  <hyperlinks>
    <hyperlink ref="E14" r:id="rId1"/>
    <hyperlink ref="E17" r:id="rId2"/>
    <hyperlink ref="E39" r:id="rId3"/>
    <hyperlink ref="E42" r:id="rId4" display="Durante la vigencia se consolidó y divulgo el Informe de Gestión y Resultados correspondiente a la vigencia 2020, el cual contiene el resultado del Plan Operativo Anual de la Secretaría Jurídica Distrital. El informe fue publicado en la página web de la E"/>
    <hyperlink ref="E43" r:id="rId5"/>
    <hyperlink ref="E72" r:id="rId6"/>
    <hyperlink ref="E73" r:id="rId7" display="En numeral 9.3 del Plan Institucional de Capacitación- PIC 2021 se incluyeron temáticas relativas a la anticorrupción, transparencia y servicio a la ciudadanía respectivamente._x000a__x000a_Consultar Plan en el siguiente enlace: https://secretariajuridica.gov.co/site"/>
  </hyperlinks>
  <pageMargins left="0.7" right="0.7" top="0.75" bottom="0.75" header="0.3" footer="0.3"/>
  <pageSetup orientation="portrait" horizontalDpi="300" verticalDpi="30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43"/>
  <sheetViews>
    <sheetView topLeftCell="A22" zoomScale="70" zoomScaleNormal="70" workbookViewId="0">
      <selection activeCell="Q38" sqref="Q38"/>
    </sheetView>
  </sheetViews>
  <sheetFormatPr baseColWidth="10" defaultRowHeight="12"/>
  <cols>
    <col min="1" max="1" width="32.42578125" style="5" customWidth="1"/>
    <col min="2" max="2" width="3.85546875" style="5" customWidth="1"/>
    <col min="3" max="3" width="37.140625" style="5" customWidth="1"/>
    <col min="4" max="4" width="15.140625" style="5" customWidth="1"/>
    <col min="5" max="5" width="74.42578125" style="5" customWidth="1"/>
    <col min="6" max="6" width="28.7109375" style="5" customWidth="1"/>
    <col min="7" max="7" width="45.5703125" style="5" customWidth="1"/>
    <col min="8" max="8" width="5" style="5" customWidth="1"/>
    <col min="9" max="9" width="11.42578125" style="5"/>
    <col min="10" max="10" width="15.7109375" style="5" customWidth="1"/>
    <col min="11" max="16384" width="11.42578125" style="5"/>
  </cols>
  <sheetData>
    <row r="2" spans="1:15">
      <c r="A2" s="454" t="s">
        <v>21</v>
      </c>
      <c r="B2" s="455"/>
      <c r="C2" s="455"/>
      <c r="D2" s="455"/>
      <c r="E2" s="455"/>
      <c r="F2" s="455"/>
      <c r="G2" s="456"/>
    </row>
    <row r="3" spans="1:15">
      <c r="A3" s="454" t="s">
        <v>318</v>
      </c>
      <c r="B3" s="455"/>
      <c r="C3" s="455"/>
      <c r="D3" s="455"/>
      <c r="E3" s="455"/>
      <c r="F3" s="455"/>
      <c r="G3" s="456"/>
    </row>
    <row r="4" spans="1:15">
      <c r="A4" s="457" t="s">
        <v>315</v>
      </c>
      <c r="B4" s="458"/>
      <c r="C4" s="458"/>
      <c r="D4" s="458"/>
      <c r="E4" s="458"/>
      <c r="F4" s="459" t="s">
        <v>316</v>
      </c>
      <c r="G4" s="459"/>
    </row>
    <row r="5" spans="1:15">
      <c r="A5" s="6"/>
      <c r="B5" s="6"/>
      <c r="C5" s="6"/>
      <c r="D5" s="6"/>
      <c r="E5" s="6"/>
      <c r="F5" s="6"/>
      <c r="G5" s="6"/>
    </row>
    <row r="6" spans="1:15" ht="12.75" thickBot="1">
      <c r="A6" s="375" t="s">
        <v>22</v>
      </c>
      <c r="B6" s="376"/>
      <c r="C6" s="376"/>
      <c r="D6" s="376"/>
      <c r="E6" s="376"/>
      <c r="F6" s="376"/>
      <c r="G6" s="377"/>
    </row>
    <row r="7" spans="1:15" ht="33" customHeight="1">
      <c r="A7" s="378" t="s">
        <v>0</v>
      </c>
      <c r="B7" s="385" t="s">
        <v>43</v>
      </c>
      <c r="C7" s="386"/>
      <c r="D7" s="378" t="s">
        <v>35</v>
      </c>
      <c r="E7" s="114" t="s">
        <v>36</v>
      </c>
      <c r="F7" s="378" t="s">
        <v>1</v>
      </c>
      <c r="G7" s="378" t="s">
        <v>44</v>
      </c>
      <c r="J7" s="330">
        <v>11049</v>
      </c>
      <c r="K7" s="331"/>
      <c r="L7" s="330">
        <v>11536</v>
      </c>
      <c r="M7" s="331"/>
      <c r="N7" s="330">
        <v>11658</v>
      </c>
      <c r="O7" s="331"/>
    </row>
    <row r="8" spans="1:15" ht="30.75" thickBot="1">
      <c r="A8" s="379"/>
      <c r="B8" s="387"/>
      <c r="C8" s="388"/>
      <c r="D8" s="379"/>
      <c r="E8" s="115" t="s">
        <v>320</v>
      </c>
      <c r="F8" s="379"/>
      <c r="G8" s="379"/>
      <c r="I8" s="46" t="s">
        <v>211</v>
      </c>
      <c r="J8" s="46" t="s">
        <v>212</v>
      </c>
      <c r="K8" s="46" t="s">
        <v>213</v>
      </c>
      <c r="L8" s="46" t="s">
        <v>212</v>
      </c>
      <c r="M8" s="46" t="s">
        <v>213</v>
      </c>
      <c r="N8" s="46" t="s">
        <v>212</v>
      </c>
      <c r="O8" s="46" t="s">
        <v>213</v>
      </c>
    </row>
    <row r="9" spans="1:15" ht="24.75" thickBot="1">
      <c r="A9" s="424" t="s">
        <v>42</v>
      </c>
      <c r="B9" s="117">
        <v>1</v>
      </c>
      <c r="C9" s="2" t="s">
        <v>2</v>
      </c>
      <c r="D9" s="4" t="s">
        <v>317</v>
      </c>
      <c r="E9" s="142" t="s">
        <v>319</v>
      </c>
      <c r="F9" s="3" t="s">
        <v>3</v>
      </c>
      <c r="G9" s="429" t="s">
        <v>339</v>
      </c>
      <c r="I9" s="47">
        <f>1/3</f>
        <v>0.33333333333333331</v>
      </c>
      <c r="J9" s="48">
        <v>0</v>
      </c>
      <c r="K9" s="339">
        <f>($I$9*J9)+($I$10*J10)+($I$11*J11)</f>
        <v>0.4443333333333333</v>
      </c>
      <c r="L9" s="49">
        <v>0</v>
      </c>
      <c r="M9" s="339">
        <f>($I$9*L9)+($I$10*L10)+($I$11*L11)</f>
        <v>0.55333333333333334</v>
      </c>
      <c r="N9" s="49"/>
      <c r="O9" s="342">
        <f>($I$9*N9)+($I$10*N10)+($I$11*N11)</f>
        <v>0</v>
      </c>
    </row>
    <row r="10" spans="1:15" ht="108" customHeight="1" thickBot="1">
      <c r="A10" s="425"/>
      <c r="B10" s="117">
        <v>2</v>
      </c>
      <c r="C10" s="3" t="s">
        <v>4</v>
      </c>
      <c r="D10" s="3" t="s">
        <v>24</v>
      </c>
      <c r="E10" s="3" t="s">
        <v>216</v>
      </c>
      <c r="F10" s="3" t="s">
        <v>3</v>
      </c>
      <c r="G10" s="435"/>
      <c r="I10" s="50">
        <f>1/3</f>
        <v>0.33333333333333331</v>
      </c>
      <c r="J10" s="41">
        <v>1</v>
      </c>
      <c r="K10" s="340"/>
      <c r="L10" s="42">
        <v>1</v>
      </c>
      <c r="M10" s="340"/>
      <c r="N10" s="42"/>
      <c r="O10" s="343"/>
    </row>
    <row r="11" spans="1:15" ht="72.75" thickBot="1">
      <c r="A11" s="426"/>
      <c r="B11" s="117">
        <v>3</v>
      </c>
      <c r="C11" s="3" t="s">
        <v>5</v>
      </c>
      <c r="D11" s="3" t="s">
        <v>321</v>
      </c>
      <c r="E11" s="3" t="s">
        <v>382</v>
      </c>
      <c r="F11" s="3" t="s">
        <v>3</v>
      </c>
      <c r="G11" s="430"/>
      <c r="I11" s="51">
        <f>1/3</f>
        <v>0.33333333333333331</v>
      </c>
      <c r="J11" s="52">
        <v>0.33300000000000002</v>
      </c>
      <c r="K11" s="341"/>
      <c r="L11" s="53">
        <v>0.66</v>
      </c>
      <c r="M11" s="341"/>
      <c r="N11" s="53"/>
      <c r="O11" s="344"/>
    </row>
    <row r="12" spans="1:15" ht="108.75" customHeight="1" thickBot="1">
      <c r="A12" s="436" t="s">
        <v>41</v>
      </c>
      <c r="B12" s="117">
        <v>1</v>
      </c>
      <c r="C12" s="3" t="s">
        <v>6</v>
      </c>
      <c r="D12" s="88" t="s">
        <v>217</v>
      </c>
      <c r="E12" s="3" t="s">
        <v>286</v>
      </c>
      <c r="F12" s="3" t="s">
        <v>7</v>
      </c>
      <c r="G12" s="427" t="s">
        <v>226</v>
      </c>
      <c r="I12" s="54">
        <f>1/2</f>
        <v>0.5</v>
      </c>
      <c r="J12" s="48">
        <v>1</v>
      </c>
      <c r="K12" s="347">
        <f>($I$12*J12)+($I$13*J13)</f>
        <v>1</v>
      </c>
      <c r="L12" s="55">
        <v>1</v>
      </c>
      <c r="M12" s="347">
        <f>($I$12*L12)+($I$13*L13)</f>
        <v>1</v>
      </c>
      <c r="N12" s="48"/>
      <c r="O12" s="349">
        <f>($I$12*N12)+($I$13*N13)</f>
        <v>0</v>
      </c>
    </row>
    <row r="13" spans="1:15" ht="48.75" thickBot="1">
      <c r="A13" s="437"/>
      <c r="B13" s="117">
        <v>2</v>
      </c>
      <c r="C13" s="3" t="s">
        <v>8</v>
      </c>
      <c r="D13" s="3" t="s">
        <v>26</v>
      </c>
      <c r="E13" s="3" t="s">
        <v>218</v>
      </c>
      <c r="F13" s="3" t="s">
        <v>3</v>
      </c>
      <c r="G13" s="428"/>
      <c r="I13" s="56">
        <f>1/2</f>
        <v>0.5</v>
      </c>
      <c r="J13" s="52">
        <v>1</v>
      </c>
      <c r="K13" s="348"/>
      <c r="L13" s="57">
        <v>1</v>
      </c>
      <c r="M13" s="348"/>
      <c r="N13" s="52"/>
      <c r="O13" s="350"/>
    </row>
    <row r="14" spans="1:15" ht="188.25" customHeight="1" thickBot="1">
      <c r="A14" s="424" t="s">
        <v>40</v>
      </c>
      <c r="B14" s="117">
        <v>1</v>
      </c>
      <c r="C14" s="3" t="s">
        <v>9</v>
      </c>
      <c r="D14" s="3" t="s">
        <v>219</v>
      </c>
      <c r="E14" s="3" t="s">
        <v>287</v>
      </c>
      <c r="F14" s="3" t="s">
        <v>3</v>
      </c>
      <c r="G14" s="429" t="s">
        <v>226</v>
      </c>
      <c r="I14" s="47">
        <f>1/3</f>
        <v>0.33333333333333331</v>
      </c>
      <c r="J14" s="48">
        <v>1</v>
      </c>
      <c r="K14" s="339">
        <f>($I$14*J14)+($I$15*J15)+($I$17*J17)</f>
        <v>1</v>
      </c>
      <c r="L14" s="48">
        <v>1</v>
      </c>
      <c r="M14" s="339">
        <f>($I$14*L14)+($I$15*L15)+($I$17*L17)</f>
        <v>1</v>
      </c>
      <c r="N14" s="48"/>
      <c r="O14" s="342">
        <f>($I$14*N14)+($I$15*N15)+($I$17*N17)</f>
        <v>0</v>
      </c>
    </row>
    <row r="15" spans="1:15" ht="89.25" customHeight="1">
      <c r="A15" s="425"/>
      <c r="B15" s="427">
        <v>2</v>
      </c>
      <c r="C15" s="429" t="s">
        <v>10</v>
      </c>
      <c r="D15" s="427" t="s">
        <v>27</v>
      </c>
      <c r="E15" s="431" t="s">
        <v>383</v>
      </c>
      <c r="F15" s="433" t="s">
        <v>221</v>
      </c>
      <c r="G15" s="435"/>
      <c r="I15" s="389">
        <f>1/3</f>
        <v>0.33333333333333331</v>
      </c>
      <c r="J15" s="357">
        <v>1</v>
      </c>
      <c r="K15" s="340"/>
      <c r="L15" s="357">
        <v>1</v>
      </c>
      <c r="M15" s="340"/>
      <c r="N15" s="357"/>
      <c r="O15" s="343"/>
    </row>
    <row r="16" spans="1:15" ht="11.25" customHeight="1" thickBot="1">
      <c r="A16" s="425"/>
      <c r="B16" s="428"/>
      <c r="C16" s="430"/>
      <c r="D16" s="428"/>
      <c r="E16" s="432"/>
      <c r="F16" s="434"/>
      <c r="G16" s="435"/>
      <c r="I16" s="389"/>
      <c r="J16" s="357"/>
      <c r="K16" s="340"/>
      <c r="L16" s="357"/>
      <c r="M16" s="340"/>
      <c r="N16" s="357"/>
      <c r="O16" s="343"/>
    </row>
    <row r="17" spans="1:19" ht="195.75" customHeight="1" thickBot="1">
      <c r="A17" s="426"/>
      <c r="B17" s="117">
        <v>3</v>
      </c>
      <c r="C17" s="3" t="s">
        <v>11</v>
      </c>
      <c r="D17" s="3" t="s">
        <v>28</v>
      </c>
      <c r="E17" s="89" t="s">
        <v>288</v>
      </c>
      <c r="F17" s="3" t="s">
        <v>3</v>
      </c>
      <c r="G17" s="430"/>
      <c r="I17" s="58">
        <f>1/3</f>
        <v>0.33333333333333331</v>
      </c>
      <c r="J17" s="59">
        <v>1</v>
      </c>
      <c r="K17" s="341"/>
      <c r="L17" s="59">
        <v>1</v>
      </c>
      <c r="M17" s="341"/>
      <c r="N17" s="59"/>
      <c r="O17" s="344"/>
    </row>
    <row r="18" spans="1:19" ht="163.5" customHeight="1" thickBot="1">
      <c r="A18" s="438" t="s">
        <v>39</v>
      </c>
      <c r="B18" s="117">
        <v>1</v>
      </c>
      <c r="C18" s="2" t="s">
        <v>12</v>
      </c>
      <c r="D18" s="2" t="s">
        <v>29</v>
      </c>
      <c r="E18" s="2" t="s">
        <v>384</v>
      </c>
      <c r="F18" s="2" t="s">
        <v>13</v>
      </c>
      <c r="G18" s="431" t="s">
        <v>342</v>
      </c>
      <c r="I18" s="54">
        <f>1/2</f>
        <v>0.5</v>
      </c>
      <c r="J18" s="48">
        <v>0.33300000000000002</v>
      </c>
      <c r="K18" s="347">
        <f>($I$18*J18)+($I$19*J19)</f>
        <v>0.33300000000000002</v>
      </c>
      <c r="L18" s="55">
        <v>0.66</v>
      </c>
      <c r="M18" s="347">
        <f>($I$18*L18)+($I$19*L19)</f>
        <v>0.66</v>
      </c>
      <c r="N18" s="48"/>
      <c r="O18" s="349">
        <f>($I$18*N18)+($I$19*N19)</f>
        <v>0</v>
      </c>
    </row>
    <row r="19" spans="1:19" ht="163.5" customHeight="1" thickBot="1">
      <c r="A19" s="439"/>
      <c r="B19" s="117">
        <v>2</v>
      </c>
      <c r="C19" s="2" t="s">
        <v>14</v>
      </c>
      <c r="D19" s="2" t="s">
        <v>30</v>
      </c>
      <c r="E19" s="2" t="s">
        <v>385</v>
      </c>
      <c r="F19" s="2" t="s">
        <v>3</v>
      </c>
      <c r="G19" s="432"/>
      <c r="I19" s="56">
        <f>1/2</f>
        <v>0.5</v>
      </c>
      <c r="J19" s="52">
        <v>0.33300000000000002</v>
      </c>
      <c r="K19" s="348"/>
      <c r="L19" s="57">
        <v>0.66</v>
      </c>
      <c r="M19" s="348"/>
      <c r="N19" s="52"/>
      <c r="O19" s="350"/>
    </row>
    <row r="20" spans="1:19" ht="43.5" customHeight="1" thickBot="1">
      <c r="A20" s="424" t="s">
        <v>38</v>
      </c>
      <c r="B20" s="117">
        <v>1</v>
      </c>
      <c r="C20" s="2" t="s">
        <v>15</v>
      </c>
      <c r="D20" s="2" t="s">
        <v>31</v>
      </c>
      <c r="E20" s="2" t="s">
        <v>222</v>
      </c>
      <c r="F20" s="2" t="s">
        <v>16</v>
      </c>
      <c r="G20" s="429" t="s">
        <v>343</v>
      </c>
      <c r="I20" s="54">
        <f>1/4</f>
        <v>0.25</v>
      </c>
      <c r="J20" s="48">
        <v>1</v>
      </c>
      <c r="K20" s="339">
        <f>($I$20*J20)+($I$21*J21)+($I$22*J22)+($I$23*J23)</f>
        <v>0.58325000000000005</v>
      </c>
      <c r="L20" s="55">
        <v>1</v>
      </c>
      <c r="M20" s="339">
        <f>($I$20*L20)+($I$21*L21)+($I$22*L22)+($I$23*L23)</f>
        <v>0.79</v>
      </c>
      <c r="N20" s="48"/>
      <c r="O20" s="342">
        <f>($I$20*N20)+($I$21*N21)+($I$22*N22)+($I$23*N23)</f>
        <v>0</v>
      </c>
      <c r="Q20" s="5">
        <v>14</v>
      </c>
      <c r="R20" s="5">
        <v>8</v>
      </c>
      <c r="S20" s="5">
        <f>R20/Q20</f>
        <v>0.5714285714285714</v>
      </c>
    </row>
    <row r="21" spans="1:19" ht="60.75" thickBot="1">
      <c r="A21" s="425"/>
      <c r="B21" s="117">
        <v>2</v>
      </c>
      <c r="C21" s="2" t="s">
        <v>17</v>
      </c>
      <c r="D21" s="2" t="s">
        <v>32</v>
      </c>
      <c r="E21" s="2" t="s">
        <v>223</v>
      </c>
      <c r="F21" s="2" t="s">
        <v>16</v>
      </c>
      <c r="G21" s="435"/>
      <c r="I21" s="60">
        <f>1/4</f>
        <v>0.25</v>
      </c>
      <c r="J21" s="41">
        <v>1</v>
      </c>
      <c r="K21" s="340"/>
      <c r="L21" s="40">
        <v>1</v>
      </c>
      <c r="M21" s="340"/>
      <c r="N21" s="41"/>
      <c r="O21" s="343"/>
    </row>
    <row r="22" spans="1:19" ht="107.25" customHeight="1" thickBot="1">
      <c r="A22" s="425"/>
      <c r="B22" s="117">
        <v>3</v>
      </c>
      <c r="C22" s="2" t="s">
        <v>18</v>
      </c>
      <c r="D22" s="2" t="s">
        <v>33</v>
      </c>
      <c r="E22" s="2" t="s">
        <v>340</v>
      </c>
      <c r="F22" s="2" t="s">
        <v>16</v>
      </c>
      <c r="G22" s="435"/>
      <c r="I22" s="60">
        <f>1/4</f>
        <v>0.25</v>
      </c>
      <c r="J22" s="41">
        <v>0.33300000000000002</v>
      </c>
      <c r="K22" s="340"/>
      <c r="L22" s="40">
        <v>0.66</v>
      </c>
      <c r="M22" s="340"/>
      <c r="N22" s="41"/>
      <c r="O22" s="343"/>
    </row>
    <row r="23" spans="1:19" ht="96.75" thickBot="1">
      <c r="A23" s="426"/>
      <c r="B23" s="117">
        <v>4</v>
      </c>
      <c r="C23" s="2" t="s">
        <v>19</v>
      </c>
      <c r="D23" s="2" t="s">
        <v>34</v>
      </c>
      <c r="E23" s="2" t="s">
        <v>341</v>
      </c>
      <c r="F23" s="2" t="s">
        <v>20</v>
      </c>
      <c r="G23" s="430"/>
      <c r="I23" s="56">
        <f>1/4</f>
        <v>0.25</v>
      </c>
      <c r="J23" s="52"/>
      <c r="K23" s="341"/>
      <c r="L23" s="57">
        <v>0.5</v>
      </c>
      <c r="M23" s="341"/>
      <c r="N23" s="52"/>
      <c r="O23" s="344"/>
    </row>
    <row r="24" spans="1:19" ht="12.75" customHeight="1">
      <c r="A24" s="440" t="s">
        <v>45</v>
      </c>
      <c r="B24" s="441"/>
      <c r="C24" s="441"/>
      <c r="D24" s="441"/>
      <c r="E24" s="441"/>
      <c r="F24" s="442"/>
      <c r="G24" s="91">
        <f>+M24</f>
        <v>0.80066666666666675</v>
      </c>
      <c r="I24" s="328" t="s">
        <v>214</v>
      </c>
      <c r="J24" s="328"/>
      <c r="K24" s="83">
        <f>+AVERAGE(K9:K23)</f>
        <v>0.6721166666666667</v>
      </c>
      <c r="L24" s="84"/>
      <c r="M24" s="83">
        <f>+AVERAGE(M9:M23)</f>
        <v>0.80066666666666675</v>
      </c>
      <c r="N24" s="84"/>
      <c r="O24" s="83">
        <f>+AVERAGE(O9:O23)</f>
        <v>0</v>
      </c>
    </row>
    <row r="27" spans="1:19" ht="13.5" customHeight="1" thickBot="1">
      <c r="A27" s="375" t="s">
        <v>46</v>
      </c>
      <c r="B27" s="376"/>
      <c r="C27" s="376"/>
      <c r="D27" s="376"/>
      <c r="E27" s="376"/>
      <c r="F27" s="376"/>
      <c r="G27" s="377"/>
    </row>
    <row r="28" spans="1:19" ht="36.75" customHeight="1">
      <c r="A28" s="378" t="s">
        <v>0</v>
      </c>
      <c r="B28" s="385" t="s">
        <v>43</v>
      </c>
      <c r="C28" s="386"/>
      <c r="D28" s="378" t="s">
        <v>35</v>
      </c>
      <c r="E28" s="114" t="s">
        <v>36</v>
      </c>
      <c r="F28" s="378" t="s">
        <v>1</v>
      </c>
      <c r="G28" s="378" t="s">
        <v>44</v>
      </c>
      <c r="J28" s="330">
        <v>11049</v>
      </c>
      <c r="K28" s="331"/>
      <c r="L28" s="330">
        <v>11536</v>
      </c>
      <c r="M28" s="331"/>
      <c r="N28" s="330">
        <v>11658</v>
      </c>
      <c r="O28" s="331"/>
      <c r="Q28" s="5">
        <f>SUM(Q24:Q27)</f>
        <v>0</v>
      </c>
      <c r="R28" s="5">
        <v>5</v>
      </c>
      <c r="S28" s="5">
        <f>Q28/R28</f>
        <v>0</v>
      </c>
    </row>
    <row r="29" spans="1:19" ht="14.25" customHeight="1">
      <c r="A29" s="451"/>
      <c r="B29" s="452"/>
      <c r="C29" s="453"/>
      <c r="D29" s="451"/>
      <c r="E29" s="139" t="s">
        <v>320</v>
      </c>
      <c r="F29" s="451"/>
      <c r="G29" s="451"/>
      <c r="I29" s="46" t="s">
        <v>211</v>
      </c>
      <c r="J29" s="46" t="s">
        <v>212</v>
      </c>
      <c r="K29" s="46" t="s">
        <v>213</v>
      </c>
      <c r="L29" s="46" t="s">
        <v>212</v>
      </c>
      <c r="M29" s="46" t="s">
        <v>213</v>
      </c>
      <c r="N29" s="46" t="s">
        <v>212</v>
      </c>
      <c r="O29" s="46" t="s">
        <v>213</v>
      </c>
    </row>
    <row r="30" spans="1:19" ht="134.25" customHeight="1">
      <c r="A30" s="11" t="s">
        <v>231</v>
      </c>
      <c r="B30" s="450" t="s">
        <v>47</v>
      </c>
      <c r="C30" s="450"/>
      <c r="D30" s="134" t="s">
        <v>51</v>
      </c>
      <c r="E30" s="134" t="s">
        <v>292</v>
      </c>
      <c r="F30" s="134" t="s">
        <v>48</v>
      </c>
      <c r="G30" s="450" t="s">
        <v>344</v>
      </c>
      <c r="I30" s="41">
        <v>0.33333333333333337</v>
      </c>
      <c r="J30" s="41">
        <v>1</v>
      </c>
      <c r="K30" s="340">
        <f>($I$30*J30)+($I$31*J31)+($I$32*J32)</f>
        <v>0.66666666666666674</v>
      </c>
      <c r="L30" s="43">
        <v>1</v>
      </c>
      <c r="M30" s="340">
        <f>($I$30*L30)+($I$31*L31)+($I$32*L32)</f>
        <v>1</v>
      </c>
      <c r="N30" s="43"/>
      <c r="O30" s="340">
        <f>($I$30*N30)+($I$31*N31)+($I$32*N32)</f>
        <v>0</v>
      </c>
    </row>
    <row r="31" spans="1:19" ht="93.75" customHeight="1">
      <c r="A31" s="11" t="s">
        <v>232</v>
      </c>
      <c r="B31" s="450" t="s">
        <v>49</v>
      </c>
      <c r="C31" s="450"/>
      <c r="D31" s="134" t="s">
        <v>52</v>
      </c>
      <c r="E31" s="134" t="s">
        <v>229</v>
      </c>
      <c r="F31" s="134" t="s">
        <v>48</v>
      </c>
      <c r="G31" s="450"/>
      <c r="I31" s="41">
        <v>0.33333333333333337</v>
      </c>
      <c r="J31" s="41">
        <v>1</v>
      </c>
      <c r="K31" s="340"/>
      <c r="L31" s="43">
        <v>1</v>
      </c>
      <c r="M31" s="340"/>
      <c r="N31" s="42"/>
      <c r="O31" s="340"/>
    </row>
    <row r="32" spans="1:19" ht="235.5" customHeight="1">
      <c r="A32" s="11" t="s">
        <v>233</v>
      </c>
      <c r="B32" s="450" t="s">
        <v>50</v>
      </c>
      <c r="C32" s="450"/>
      <c r="D32" s="134" t="s">
        <v>53</v>
      </c>
      <c r="E32" s="134" t="s">
        <v>386</v>
      </c>
      <c r="F32" s="134" t="s">
        <v>48</v>
      </c>
      <c r="G32" s="450"/>
      <c r="I32" s="41">
        <v>0.33333333333333337</v>
      </c>
      <c r="J32" s="41">
        <v>0</v>
      </c>
      <c r="K32" s="340"/>
      <c r="L32" s="43">
        <v>1</v>
      </c>
      <c r="M32" s="340"/>
      <c r="N32" s="42"/>
      <c r="O32" s="340"/>
    </row>
    <row r="33" spans="1:15" ht="252.75" customHeight="1">
      <c r="A33" s="11" t="s">
        <v>387</v>
      </c>
      <c r="B33" s="450" t="s">
        <v>322</v>
      </c>
      <c r="C33" s="450"/>
      <c r="D33" s="134" t="s">
        <v>331</v>
      </c>
      <c r="E33" s="134" t="s">
        <v>386</v>
      </c>
      <c r="F33" s="134" t="s">
        <v>323</v>
      </c>
      <c r="G33" s="135" t="s">
        <v>344</v>
      </c>
      <c r="I33" s="126">
        <v>1</v>
      </c>
      <c r="J33" s="126">
        <v>0</v>
      </c>
      <c r="K33" s="126">
        <v>0</v>
      </c>
      <c r="L33" s="145">
        <v>1</v>
      </c>
      <c r="M33" s="126">
        <v>1</v>
      </c>
      <c r="N33" s="126"/>
      <c r="O33" s="126"/>
    </row>
    <row r="34" spans="1:15" ht="240.75" customHeight="1">
      <c r="A34" s="11" t="s">
        <v>388</v>
      </c>
      <c r="B34" s="450" t="s">
        <v>324</v>
      </c>
      <c r="C34" s="450"/>
      <c r="D34" s="134" t="s">
        <v>331</v>
      </c>
      <c r="E34" s="134" t="s">
        <v>386</v>
      </c>
      <c r="F34" s="134" t="s">
        <v>323</v>
      </c>
      <c r="G34" s="135" t="s">
        <v>344</v>
      </c>
      <c r="I34" s="126">
        <v>1</v>
      </c>
      <c r="J34" s="126">
        <v>0</v>
      </c>
      <c r="K34" s="126">
        <v>0</v>
      </c>
      <c r="L34" s="145">
        <v>1</v>
      </c>
      <c r="M34" s="126">
        <v>1</v>
      </c>
      <c r="N34" s="126"/>
      <c r="O34" s="126"/>
    </row>
    <row r="35" spans="1:15" ht="247.5" customHeight="1">
      <c r="A35" s="11" t="s">
        <v>389</v>
      </c>
      <c r="B35" s="450" t="s">
        <v>325</v>
      </c>
      <c r="C35" s="450"/>
      <c r="D35" s="134" t="s">
        <v>331</v>
      </c>
      <c r="E35" s="134" t="s">
        <v>386</v>
      </c>
      <c r="F35" s="134" t="s">
        <v>323</v>
      </c>
      <c r="G35" s="135" t="s">
        <v>344</v>
      </c>
      <c r="I35" s="126">
        <v>1</v>
      </c>
      <c r="J35" s="126">
        <v>0</v>
      </c>
      <c r="K35" s="126">
        <v>0</v>
      </c>
      <c r="L35" s="145">
        <v>1</v>
      </c>
      <c r="M35" s="126">
        <v>1</v>
      </c>
      <c r="N35" s="126"/>
      <c r="O35" s="126"/>
    </row>
    <row r="36" spans="1:15" ht="243" customHeight="1">
      <c r="A36" s="11" t="s">
        <v>390</v>
      </c>
      <c r="B36" s="450" t="s">
        <v>326</v>
      </c>
      <c r="C36" s="450"/>
      <c r="D36" s="134" t="s">
        <v>331</v>
      </c>
      <c r="E36" s="134" t="s">
        <v>386</v>
      </c>
      <c r="F36" s="134" t="s">
        <v>323</v>
      </c>
      <c r="G36" s="135" t="s">
        <v>344</v>
      </c>
      <c r="I36" s="126">
        <v>1</v>
      </c>
      <c r="J36" s="126">
        <v>0</v>
      </c>
      <c r="K36" s="126">
        <v>0</v>
      </c>
      <c r="L36" s="145">
        <v>1</v>
      </c>
      <c r="M36" s="126">
        <v>1</v>
      </c>
      <c r="N36" s="126"/>
      <c r="O36" s="126"/>
    </row>
    <row r="37" spans="1:15" ht="252" customHeight="1">
      <c r="A37" s="11" t="s">
        <v>391</v>
      </c>
      <c r="B37" s="450" t="s">
        <v>327</v>
      </c>
      <c r="C37" s="450"/>
      <c r="D37" s="134" t="s">
        <v>331</v>
      </c>
      <c r="E37" s="134" t="s">
        <v>386</v>
      </c>
      <c r="F37" s="134" t="s">
        <v>323</v>
      </c>
      <c r="G37" s="135" t="s">
        <v>344</v>
      </c>
      <c r="I37" s="126">
        <v>1</v>
      </c>
      <c r="J37" s="126">
        <v>0</v>
      </c>
      <c r="K37" s="126">
        <v>0</v>
      </c>
      <c r="L37" s="145">
        <v>1</v>
      </c>
      <c r="M37" s="126">
        <v>1</v>
      </c>
      <c r="N37" s="126"/>
      <c r="O37" s="126"/>
    </row>
    <row r="38" spans="1:15" ht="261.75" customHeight="1">
      <c r="A38" s="11" t="s">
        <v>392</v>
      </c>
      <c r="B38" s="450" t="s">
        <v>328</v>
      </c>
      <c r="C38" s="450"/>
      <c r="D38" s="134" t="s">
        <v>331</v>
      </c>
      <c r="E38" s="134" t="s">
        <v>386</v>
      </c>
      <c r="F38" s="134" t="s">
        <v>323</v>
      </c>
      <c r="G38" s="135" t="s">
        <v>344</v>
      </c>
      <c r="I38" s="126">
        <v>1</v>
      </c>
      <c r="J38" s="126">
        <v>0</v>
      </c>
      <c r="K38" s="126">
        <v>0</v>
      </c>
      <c r="L38" s="145">
        <v>1</v>
      </c>
      <c r="M38" s="126">
        <v>1</v>
      </c>
      <c r="N38" s="126"/>
      <c r="O38" s="126"/>
    </row>
    <row r="39" spans="1:15" ht="201" customHeight="1">
      <c r="A39" s="11" t="s">
        <v>393</v>
      </c>
      <c r="B39" s="450" t="s">
        <v>329</v>
      </c>
      <c r="C39" s="450"/>
      <c r="D39" s="134" t="s">
        <v>331</v>
      </c>
      <c r="E39" s="134" t="s">
        <v>386</v>
      </c>
      <c r="F39" s="134" t="s">
        <v>323</v>
      </c>
      <c r="G39" s="135" t="s">
        <v>344</v>
      </c>
      <c r="I39" s="126">
        <v>1</v>
      </c>
      <c r="J39" s="126">
        <v>0</v>
      </c>
      <c r="K39" s="126">
        <v>0</v>
      </c>
      <c r="L39" s="145">
        <v>1</v>
      </c>
      <c r="M39" s="126">
        <v>1</v>
      </c>
      <c r="N39" s="126"/>
      <c r="O39" s="126"/>
    </row>
    <row r="40" spans="1:15" ht="204.75" customHeight="1">
      <c r="A40" s="11" t="s">
        <v>394</v>
      </c>
      <c r="B40" s="450" t="s">
        <v>330</v>
      </c>
      <c r="C40" s="450"/>
      <c r="D40" s="134" t="s">
        <v>331</v>
      </c>
      <c r="E40" s="134" t="s">
        <v>386</v>
      </c>
      <c r="F40" s="134" t="s">
        <v>323</v>
      </c>
      <c r="G40" s="135" t="s">
        <v>344</v>
      </c>
      <c r="I40" s="126">
        <v>1</v>
      </c>
      <c r="J40" s="126">
        <v>0</v>
      </c>
      <c r="K40" s="126">
        <v>0</v>
      </c>
      <c r="L40" s="145"/>
      <c r="M40" s="126">
        <v>1</v>
      </c>
      <c r="N40" s="126"/>
      <c r="O40" s="126"/>
    </row>
    <row r="41" spans="1:15" ht="12.75" customHeight="1">
      <c r="A41" s="446" t="s">
        <v>54</v>
      </c>
      <c r="B41" s="447"/>
      <c r="C41" s="447"/>
      <c r="D41" s="447"/>
      <c r="E41" s="447"/>
      <c r="F41" s="448"/>
      <c r="G41" s="133">
        <v>1</v>
      </c>
      <c r="I41" s="460" t="s">
        <v>214</v>
      </c>
      <c r="J41" s="460"/>
      <c r="K41" s="143">
        <f>+AVERAGE(K30:K40)</f>
        <v>7.4074074074074084E-2</v>
      </c>
      <c r="L41" s="143">
        <f>+AVERAGE(L30:L40)</f>
        <v>1</v>
      </c>
      <c r="M41" s="143">
        <f>+AVERAGE(M30:M40)</f>
        <v>1</v>
      </c>
      <c r="N41" s="144"/>
      <c r="O41" s="143">
        <f>+AVERAGE(O30:O40)</f>
        <v>0</v>
      </c>
    </row>
    <row r="44" spans="1:15" ht="13.5" customHeight="1" thickBot="1">
      <c r="A44" s="375" t="s">
        <v>78</v>
      </c>
      <c r="B44" s="376"/>
      <c r="C44" s="376"/>
      <c r="D44" s="376"/>
      <c r="E44" s="376"/>
      <c r="F44" s="376"/>
      <c r="G44" s="377"/>
    </row>
    <row r="45" spans="1:15" ht="27.75" customHeight="1">
      <c r="A45" s="378" t="s">
        <v>0</v>
      </c>
      <c r="B45" s="385" t="s">
        <v>43</v>
      </c>
      <c r="C45" s="386"/>
      <c r="D45" s="378" t="s">
        <v>35</v>
      </c>
      <c r="E45" s="114" t="s">
        <v>36</v>
      </c>
      <c r="F45" s="378" t="s">
        <v>1</v>
      </c>
      <c r="G45" s="378" t="s">
        <v>44</v>
      </c>
      <c r="J45" s="330">
        <v>11049</v>
      </c>
      <c r="K45" s="331"/>
      <c r="L45" s="330">
        <v>11536</v>
      </c>
      <c r="M45" s="331"/>
      <c r="N45" s="330">
        <v>11658</v>
      </c>
      <c r="O45" s="331"/>
    </row>
    <row r="46" spans="1:15" ht="15.75" customHeight="1" thickBot="1">
      <c r="A46" s="379"/>
      <c r="B46" s="387"/>
      <c r="C46" s="388"/>
      <c r="D46" s="379"/>
      <c r="E46" s="115" t="s">
        <v>320</v>
      </c>
      <c r="F46" s="379"/>
      <c r="G46" s="379"/>
      <c r="I46" s="46" t="s">
        <v>211</v>
      </c>
      <c r="J46" s="46" t="s">
        <v>240</v>
      </c>
      <c r="K46" s="46" t="s">
        <v>213</v>
      </c>
      <c r="L46" s="46" t="s">
        <v>212</v>
      </c>
      <c r="M46" s="46" t="s">
        <v>213</v>
      </c>
      <c r="N46" s="46" t="s">
        <v>212</v>
      </c>
      <c r="O46" s="46" t="s">
        <v>213</v>
      </c>
    </row>
    <row r="47" spans="1:15" ht="289.5" customHeight="1" thickBot="1">
      <c r="A47" s="390" t="s">
        <v>185</v>
      </c>
      <c r="B47" s="12">
        <v>1</v>
      </c>
      <c r="C47" s="13" t="s">
        <v>55</v>
      </c>
      <c r="D47" s="13" t="s">
        <v>79</v>
      </c>
      <c r="E47" s="13" t="s">
        <v>395</v>
      </c>
      <c r="F47" s="15" t="s">
        <v>3</v>
      </c>
      <c r="G47" s="402" t="s">
        <v>346</v>
      </c>
      <c r="I47" s="66">
        <f t="shared" ref="I47:I52" si="0">100%/6</f>
        <v>0.16666666666666666</v>
      </c>
      <c r="J47" s="128">
        <v>1</v>
      </c>
      <c r="K47" s="345">
        <f>($I$47*J47)+($I$48*J48)+($I$49*J49)+($I$50*J50)+($I$51*J51)+($I$52*J52)</f>
        <v>0.62499999999999989</v>
      </c>
      <c r="L47" s="132">
        <v>1</v>
      </c>
      <c r="M47" s="461">
        <f>($I$47*L47)+($I$48*L48)+($I$49*L49)+($I$50*L50)+($I$51*L51)+($I$52*L52)</f>
        <v>0.81833333333333336</v>
      </c>
      <c r="N47" s="128"/>
      <c r="O47" s="346">
        <f>($I$47*N47)+($I$48*N48)+($I$49*N49)+($I$50*N50)+($I$51*N51)+($I$52*N52)</f>
        <v>0</v>
      </c>
    </row>
    <row r="48" spans="1:15" ht="105" customHeight="1" thickBot="1">
      <c r="A48" s="391"/>
      <c r="B48" s="12">
        <v>2</v>
      </c>
      <c r="C48" s="13" t="s">
        <v>56</v>
      </c>
      <c r="D48" s="13" t="s">
        <v>80</v>
      </c>
      <c r="E48" s="13" t="s">
        <v>235</v>
      </c>
      <c r="F48" s="15" t="s">
        <v>3</v>
      </c>
      <c r="G48" s="403"/>
      <c r="I48" s="131">
        <f t="shared" si="0"/>
        <v>0.16666666666666666</v>
      </c>
      <c r="J48" s="129">
        <v>1</v>
      </c>
      <c r="K48" s="334"/>
      <c r="L48" s="146">
        <v>1</v>
      </c>
      <c r="M48" s="462"/>
      <c r="N48" s="129"/>
      <c r="O48" s="337"/>
    </row>
    <row r="49" spans="1:18" ht="156.75" customHeight="1" thickBot="1">
      <c r="A49" s="391"/>
      <c r="B49" s="12">
        <v>3</v>
      </c>
      <c r="C49" s="13" t="s">
        <v>57</v>
      </c>
      <c r="D49" s="13" t="s">
        <v>80</v>
      </c>
      <c r="E49" s="13" t="s">
        <v>396</v>
      </c>
      <c r="F49" s="15" t="s">
        <v>3</v>
      </c>
      <c r="G49" s="403"/>
      <c r="I49" s="131">
        <f t="shared" si="0"/>
        <v>0.16666666666666666</v>
      </c>
      <c r="J49" s="129">
        <v>1</v>
      </c>
      <c r="K49" s="334"/>
      <c r="L49" s="146">
        <v>1</v>
      </c>
      <c r="M49" s="462"/>
      <c r="N49" s="129"/>
      <c r="O49" s="337"/>
      <c r="R49" s="179"/>
    </row>
    <row r="50" spans="1:18" ht="383.25" customHeight="1" thickBot="1">
      <c r="A50" s="391"/>
      <c r="B50" s="16">
        <v>4</v>
      </c>
      <c r="C50" s="17" t="s">
        <v>58</v>
      </c>
      <c r="D50" s="17" t="s">
        <v>81</v>
      </c>
      <c r="E50" s="13" t="s">
        <v>420</v>
      </c>
      <c r="F50" s="15" t="s">
        <v>3</v>
      </c>
      <c r="G50" s="403"/>
      <c r="I50" s="131">
        <f t="shared" si="0"/>
        <v>0.16666666666666666</v>
      </c>
      <c r="J50" s="129">
        <v>0.25</v>
      </c>
      <c r="K50" s="334"/>
      <c r="L50" s="146">
        <v>0.75</v>
      </c>
      <c r="M50" s="462"/>
      <c r="N50" s="129"/>
      <c r="O50" s="337"/>
    </row>
    <row r="51" spans="1:18" ht="69" customHeight="1" thickBot="1">
      <c r="A51" s="391"/>
      <c r="B51" s="16">
        <v>5</v>
      </c>
      <c r="C51" s="17" t="s">
        <v>59</v>
      </c>
      <c r="D51" s="17" t="s">
        <v>82</v>
      </c>
      <c r="E51" s="147" t="s">
        <v>345</v>
      </c>
      <c r="F51" s="15" t="s">
        <v>60</v>
      </c>
      <c r="G51" s="403"/>
      <c r="I51" s="131">
        <f t="shared" si="0"/>
        <v>0.16666666666666666</v>
      </c>
      <c r="J51" s="129">
        <v>0.25</v>
      </c>
      <c r="K51" s="334"/>
      <c r="L51" s="148">
        <v>0.57999999999999996</v>
      </c>
      <c r="M51" s="462"/>
      <c r="N51" s="129"/>
      <c r="O51" s="337"/>
    </row>
    <row r="52" spans="1:18" ht="102" customHeight="1" thickBot="1">
      <c r="A52" s="392"/>
      <c r="B52" s="16">
        <v>6</v>
      </c>
      <c r="C52" s="17" t="s">
        <v>61</v>
      </c>
      <c r="D52" s="17" t="s">
        <v>82</v>
      </c>
      <c r="E52" s="10" t="s">
        <v>397</v>
      </c>
      <c r="F52" s="15" t="s">
        <v>62</v>
      </c>
      <c r="G52" s="404"/>
      <c r="I52" s="69">
        <f t="shared" si="0"/>
        <v>0.16666666666666666</v>
      </c>
      <c r="J52" s="130">
        <v>0.25</v>
      </c>
      <c r="K52" s="335"/>
      <c r="L52" s="149">
        <v>0.57999999999999996</v>
      </c>
      <c r="M52" s="463"/>
      <c r="N52" s="130"/>
      <c r="O52" s="338"/>
    </row>
    <row r="53" spans="1:18" ht="36.75" thickBot="1">
      <c r="A53" s="370" t="s">
        <v>186</v>
      </c>
      <c r="B53" s="12">
        <v>1</v>
      </c>
      <c r="C53" s="17" t="s">
        <v>63</v>
      </c>
      <c r="D53" s="17" t="s">
        <v>83</v>
      </c>
      <c r="E53" s="2" t="s">
        <v>296</v>
      </c>
      <c r="F53" s="15" t="s">
        <v>3</v>
      </c>
      <c r="G53" s="408" t="s">
        <v>349</v>
      </c>
      <c r="I53" s="66">
        <f>100%/7</f>
        <v>0.14285714285714285</v>
      </c>
      <c r="J53" s="128">
        <v>0</v>
      </c>
      <c r="K53" s="358">
        <f>($I$53*J53)+($I$54*J54)+($I$55*J55)+($I$56*J56)+($I$58*J58)+($I$59*J59)+($I$60*J60)</f>
        <v>0.47618571428571427</v>
      </c>
      <c r="L53" s="132">
        <v>0</v>
      </c>
      <c r="M53" s="358">
        <f>($I$53*L53)+($I$54*L54)+($I$55*L55)+($I$56*L56)+($I$58*L58)+($I$59*L59)+($I$60*L60)</f>
        <v>0.53094285714285716</v>
      </c>
      <c r="N53" s="128"/>
      <c r="O53" s="336">
        <f>($I$53*N53)+($I$54*N54)+($I$55*N55)+($I$56*N56)+($I$58*N58)+($I$59*N59)+($I$60*N60)</f>
        <v>0</v>
      </c>
    </row>
    <row r="54" spans="1:18" ht="108" customHeight="1" thickBot="1">
      <c r="A54" s="371"/>
      <c r="B54" s="12">
        <v>2</v>
      </c>
      <c r="C54" s="13" t="s">
        <v>64</v>
      </c>
      <c r="D54" s="13" t="s">
        <v>81</v>
      </c>
      <c r="E54" s="14" t="s">
        <v>347</v>
      </c>
      <c r="F54" s="15" t="s">
        <v>3</v>
      </c>
      <c r="G54" s="410"/>
      <c r="I54" s="131">
        <f t="shared" ref="I54:I60" si="1">100%/7</f>
        <v>0.14285714285714285</v>
      </c>
      <c r="J54" s="129">
        <v>1</v>
      </c>
      <c r="K54" s="332"/>
      <c r="L54" s="146">
        <v>1</v>
      </c>
      <c r="M54" s="332"/>
      <c r="N54" s="129"/>
      <c r="O54" s="337"/>
    </row>
    <row r="55" spans="1:18" ht="36.75" customHeight="1" thickBot="1">
      <c r="A55" s="371"/>
      <c r="B55" s="12">
        <v>3</v>
      </c>
      <c r="C55" s="13" t="s">
        <v>65</v>
      </c>
      <c r="D55" s="13" t="s">
        <v>84</v>
      </c>
      <c r="E55" s="2" t="s">
        <v>296</v>
      </c>
      <c r="F55" s="18" t="s">
        <v>66</v>
      </c>
      <c r="G55" s="410"/>
      <c r="I55" s="131">
        <f t="shared" si="1"/>
        <v>0.14285714285714285</v>
      </c>
      <c r="J55" s="129">
        <v>0</v>
      </c>
      <c r="K55" s="332"/>
      <c r="L55" s="146">
        <v>0</v>
      </c>
      <c r="M55" s="332"/>
      <c r="N55" s="129"/>
      <c r="O55" s="337"/>
    </row>
    <row r="56" spans="1:18" ht="54" customHeight="1">
      <c r="A56" s="371"/>
      <c r="B56" s="370">
        <v>4</v>
      </c>
      <c r="C56" s="396" t="s">
        <v>238</v>
      </c>
      <c r="D56" s="396" t="s">
        <v>85</v>
      </c>
      <c r="E56" s="399" t="s">
        <v>398</v>
      </c>
      <c r="F56" s="411" t="s">
        <v>67</v>
      </c>
      <c r="G56" s="410"/>
      <c r="I56" s="360">
        <f t="shared" si="1"/>
        <v>0.14285714285714285</v>
      </c>
      <c r="J56" s="332">
        <v>0.33329999999999999</v>
      </c>
      <c r="K56" s="332"/>
      <c r="L56" s="462">
        <v>0.66659999999999997</v>
      </c>
      <c r="M56" s="332"/>
      <c r="N56" s="332"/>
      <c r="O56" s="337"/>
    </row>
    <row r="57" spans="1:18" ht="51" customHeight="1" thickBot="1">
      <c r="A57" s="371"/>
      <c r="B57" s="372"/>
      <c r="C57" s="398"/>
      <c r="D57" s="398"/>
      <c r="E57" s="401"/>
      <c r="F57" s="412"/>
      <c r="G57" s="410"/>
      <c r="I57" s="360"/>
      <c r="J57" s="332"/>
      <c r="K57" s="332"/>
      <c r="L57" s="334"/>
      <c r="M57" s="332"/>
      <c r="N57" s="332"/>
      <c r="O57" s="337"/>
    </row>
    <row r="58" spans="1:18" ht="409.5" customHeight="1" thickBot="1">
      <c r="A58" s="371"/>
      <c r="B58" s="118">
        <v>5</v>
      </c>
      <c r="C58" s="113" t="s">
        <v>332</v>
      </c>
      <c r="D58" s="113" t="s">
        <v>86</v>
      </c>
      <c r="E58" s="113" t="s">
        <v>421</v>
      </c>
      <c r="F58" s="119" t="s">
        <v>69</v>
      </c>
      <c r="G58" s="410"/>
      <c r="I58" s="131">
        <f t="shared" si="1"/>
        <v>0.14285714285714285</v>
      </c>
      <c r="J58" s="129">
        <v>1</v>
      </c>
      <c r="K58" s="332"/>
      <c r="L58" s="146">
        <v>1</v>
      </c>
      <c r="M58" s="332"/>
      <c r="N58" s="129"/>
      <c r="O58" s="337"/>
      <c r="R58" s="179"/>
    </row>
    <row r="59" spans="1:18" ht="60.75" thickBot="1">
      <c r="A59" s="371"/>
      <c r="B59" s="118">
        <v>6</v>
      </c>
      <c r="C59" s="113" t="s">
        <v>70</v>
      </c>
      <c r="D59" s="113" t="s">
        <v>87</v>
      </c>
      <c r="E59" s="113" t="s">
        <v>399</v>
      </c>
      <c r="F59" s="119" t="s">
        <v>71</v>
      </c>
      <c r="G59" s="410"/>
      <c r="I59" s="131">
        <f t="shared" si="1"/>
        <v>0.14285714285714285</v>
      </c>
      <c r="J59" s="129">
        <v>1</v>
      </c>
      <c r="K59" s="332"/>
      <c r="L59" s="146">
        <v>1</v>
      </c>
      <c r="M59" s="332"/>
      <c r="N59" s="129"/>
      <c r="O59" s="337"/>
    </row>
    <row r="60" spans="1:18" ht="40.5" customHeight="1" thickBot="1">
      <c r="A60" s="372"/>
      <c r="B60" s="26">
        <v>7</v>
      </c>
      <c r="C60" s="30" t="s">
        <v>72</v>
      </c>
      <c r="D60" s="30" t="s">
        <v>88</v>
      </c>
      <c r="E60" s="29" t="s">
        <v>348</v>
      </c>
      <c r="F60" s="32" t="s">
        <v>3</v>
      </c>
      <c r="G60" s="409"/>
      <c r="I60" s="69">
        <f t="shared" si="1"/>
        <v>0.14285714285714285</v>
      </c>
      <c r="J60" s="130">
        <v>0</v>
      </c>
      <c r="K60" s="359"/>
      <c r="L60" s="150">
        <v>0.05</v>
      </c>
      <c r="M60" s="359"/>
      <c r="N60" s="130"/>
      <c r="O60" s="338"/>
    </row>
    <row r="61" spans="1:18" ht="36.75" thickBot="1">
      <c r="A61" s="393" t="s">
        <v>187</v>
      </c>
      <c r="B61" s="118">
        <v>1</v>
      </c>
      <c r="C61" s="113" t="s">
        <v>73</v>
      </c>
      <c r="D61" s="113" t="s">
        <v>89</v>
      </c>
      <c r="E61" s="29" t="s">
        <v>296</v>
      </c>
      <c r="F61" s="113" t="s">
        <v>3</v>
      </c>
      <c r="G61" s="399" t="s">
        <v>381</v>
      </c>
      <c r="I61" s="153">
        <f>1/3</f>
        <v>0.33333333333333331</v>
      </c>
      <c r="J61" s="125">
        <v>0</v>
      </c>
      <c r="K61" s="339">
        <f>($I$61*J61)+($I$62*J62)+($I$63*J63)</f>
        <v>0.33333333333333331</v>
      </c>
      <c r="L61" s="125">
        <v>0</v>
      </c>
      <c r="M61" s="339">
        <f>($I$61*L61)+($I$62*L62)+($I$63*L63)</f>
        <v>0.33333333333333331</v>
      </c>
      <c r="N61" s="125"/>
      <c r="O61" s="342">
        <f>($I$61*N61)+($I$62*N62)+($I$63*N63)</f>
        <v>0</v>
      </c>
    </row>
    <row r="62" spans="1:18" ht="36.75" thickBot="1">
      <c r="A62" s="394"/>
      <c r="B62" s="118">
        <v>2</v>
      </c>
      <c r="C62" s="113" t="s">
        <v>74</v>
      </c>
      <c r="D62" s="21" t="s">
        <v>84</v>
      </c>
      <c r="E62" s="29" t="s">
        <v>296</v>
      </c>
      <c r="F62" s="119" t="s">
        <v>75</v>
      </c>
      <c r="G62" s="400"/>
      <c r="I62" s="154">
        <f>1/3</f>
        <v>0.33333333333333331</v>
      </c>
      <c r="J62" s="126">
        <v>0</v>
      </c>
      <c r="K62" s="340"/>
      <c r="L62" s="126">
        <v>0</v>
      </c>
      <c r="M62" s="340"/>
      <c r="N62" s="126"/>
      <c r="O62" s="343"/>
    </row>
    <row r="63" spans="1:18" ht="323.25" customHeight="1" thickBot="1">
      <c r="A63" s="394"/>
      <c r="B63" s="118">
        <v>3</v>
      </c>
      <c r="C63" s="113" t="s">
        <v>333</v>
      </c>
      <c r="D63" s="21" t="s">
        <v>90</v>
      </c>
      <c r="E63" s="98" t="s">
        <v>300</v>
      </c>
      <c r="F63" s="119" t="s">
        <v>71</v>
      </c>
      <c r="G63" s="400"/>
      <c r="I63" s="155">
        <f>1/3</f>
        <v>0.33333333333333331</v>
      </c>
      <c r="J63" s="127">
        <v>1</v>
      </c>
      <c r="K63" s="341"/>
      <c r="L63" s="127">
        <v>1</v>
      </c>
      <c r="M63" s="341"/>
      <c r="N63" s="127"/>
      <c r="O63" s="344"/>
      <c r="R63" s="179"/>
    </row>
    <row r="64" spans="1:18" ht="51" customHeight="1" thickBot="1">
      <c r="A64" s="28" t="s">
        <v>188</v>
      </c>
      <c r="B64" s="26">
        <v>1</v>
      </c>
      <c r="C64" s="29" t="s">
        <v>77</v>
      </c>
      <c r="D64" s="30" t="s">
        <v>83</v>
      </c>
      <c r="E64" s="29" t="s">
        <v>296</v>
      </c>
      <c r="F64" s="32" t="s">
        <v>3</v>
      </c>
      <c r="G64" s="103" t="s">
        <v>267</v>
      </c>
      <c r="I64" s="156">
        <v>1</v>
      </c>
      <c r="J64" s="151">
        <v>0</v>
      </c>
      <c r="K64" s="151">
        <f>($I$64*J64)</f>
        <v>0</v>
      </c>
      <c r="L64" s="157">
        <v>0</v>
      </c>
      <c r="M64" s="151">
        <f>($I$64*L64)</f>
        <v>0</v>
      </c>
      <c r="N64" s="151"/>
      <c r="O64" s="152">
        <f>($I$64*N64)</f>
        <v>0</v>
      </c>
      <c r="R64" s="180"/>
    </row>
    <row r="65" spans="1:17" ht="12.75">
      <c r="A65" s="415" t="s">
        <v>114</v>
      </c>
      <c r="B65" s="416"/>
      <c r="C65" s="416"/>
      <c r="D65" s="416"/>
      <c r="E65" s="416"/>
      <c r="F65" s="417"/>
      <c r="G65" s="183">
        <f>+M65</f>
        <v>0.42065238095238094</v>
      </c>
      <c r="I65" s="328" t="s">
        <v>214</v>
      </c>
      <c r="J65" s="328"/>
      <c r="K65" s="81">
        <f>+AVERAGE(K47:K64)</f>
        <v>0.35862976190476187</v>
      </c>
      <c r="M65" s="182">
        <f>+AVERAGE(M47:M64)</f>
        <v>0.42065238095238094</v>
      </c>
      <c r="O65" s="81">
        <f>+AVERAGE(O47:O64)</f>
        <v>0</v>
      </c>
      <c r="Q65" s="181"/>
    </row>
    <row r="66" spans="1:17">
      <c r="L66" s="180"/>
    </row>
    <row r="70" spans="1:17" ht="13.5" customHeight="1" thickBot="1">
      <c r="A70" s="413" t="s">
        <v>113</v>
      </c>
      <c r="B70" s="414"/>
      <c r="C70" s="414"/>
      <c r="D70" s="414"/>
      <c r="E70" s="414"/>
      <c r="F70" s="414"/>
      <c r="G70" s="414"/>
    </row>
    <row r="71" spans="1:17" ht="22.5" customHeight="1">
      <c r="A71" s="378" t="s">
        <v>0</v>
      </c>
      <c r="B71" s="385" t="s">
        <v>43</v>
      </c>
      <c r="C71" s="386"/>
      <c r="D71" s="378" t="s">
        <v>35</v>
      </c>
      <c r="E71" s="114" t="s">
        <v>36</v>
      </c>
      <c r="F71" s="378" t="s">
        <v>1</v>
      </c>
      <c r="G71" s="378" t="s">
        <v>44</v>
      </c>
      <c r="J71" s="330">
        <v>11049</v>
      </c>
      <c r="K71" s="331"/>
      <c r="L71" s="330">
        <v>11536</v>
      </c>
      <c r="M71" s="331"/>
      <c r="N71" s="330">
        <v>11658</v>
      </c>
      <c r="O71" s="331"/>
    </row>
    <row r="72" spans="1:17" ht="30.75" thickBot="1">
      <c r="A72" s="379"/>
      <c r="B72" s="387"/>
      <c r="C72" s="388"/>
      <c r="D72" s="379"/>
      <c r="E72" s="115" t="s">
        <v>320</v>
      </c>
      <c r="F72" s="379"/>
      <c r="G72" s="379"/>
      <c r="I72" s="46" t="s">
        <v>211</v>
      </c>
      <c r="J72" s="46" t="s">
        <v>212</v>
      </c>
      <c r="K72" s="46" t="s">
        <v>213</v>
      </c>
      <c r="L72" s="46" t="s">
        <v>212</v>
      </c>
      <c r="M72" s="46" t="s">
        <v>213</v>
      </c>
      <c r="N72" s="46" t="s">
        <v>212</v>
      </c>
      <c r="O72" s="46" t="s">
        <v>213</v>
      </c>
    </row>
    <row r="73" spans="1:17" ht="123.75" customHeight="1" thickBot="1">
      <c r="A73" s="390" t="s">
        <v>189</v>
      </c>
      <c r="B73" s="33">
        <v>1</v>
      </c>
      <c r="C73" s="10" t="s">
        <v>91</v>
      </c>
      <c r="D73" s="14" t="s">
        <v>116</v>
      </c>
      <c r="E73" s="10" t="s">
        <v>400</v>
      </c>
      <c r="F73" s="14" t="s">
        <v>92</v>
      </c>
      <c r="G73" s="402" t="s">
        <v>350</v>
      </c>
      <c r="I73" s="54">
        <f>1/2</f>
        <v>0.5</v>
      </c>
      <c r="J73" s="48">
        <v>0.15</v>
      </c>
      <c r="K73" s="347">
        <f>($I$73*J73)+($I$74*J74)</f>
        <v>0.2</v>
      </c>
      <c r="L73" s="55">
        <v>1</v>
      </c>
      <c r="M73" s="347">
        <f>($I$73*L73)+($I$74*L74)</f>
        <v>0.875</v>
      </c>
      <c r="N73" s="48"/>
      <c r="O73" s="349">
        <f>($I$73*N73)+($I$74*N74)</f>
        <v>0</v>
      </c>
    </row>
    <row r="74" spans="1:17" ht="48.75" thickBot="1">
      <c r="A74" s="392"/>
      <c r="B74" s="35">
        <v>2</v>
      </c>
      <c r="C74" s="14" t="s">
        <v>93</v>
      </c>
      <c r="D74" s="10" t="s">
        <v>117</v>
      </c>
      <c r="E74" s="99" t="s">
        <v>401</v>
      </c>
      <c r="F74" s="14" t="s">
        <v>92</v>
      </c>
      <c r="G74" s="404"/>
      <c r="I74" s="56">
        <f>1/2</f>
        <v>0.5</v>
      </c>
      <c r="J74" s="52">
        <v>0.25</v>
      </c>
      <c r="K74" s="348"/>
      <c r="L74" s="57">
        <v>0.75</v>
      </c>
      <c r="M74" s="348"/>
      <c r="N74" s="52"/>
      <c r="O74" s="350"/>
    </row>
    <row r="75" spans="1:17" ht="24.75" thickBot="1">
      <c r="A75" s="390" t="s">
        <v>190</v>
      </c>
      <c r="B75" s="35">
        <v>1</v>
      </c>
      <c r="C75" s="14" t="s">
        <v>94</v>
      </c>
      <c r="D75" s="14" t="s">
        <v>118</v>
      </c>
      <c r="E75" s="14" t="s">
        <v>351</v>
      </c>
      <c r="F75" s="14" t="s">
        <v>92</v>
      </c>
      <c r="G75" s="402" t="s">
        <v>358</v>
      </c>
      <c r="I75" s="66">
        <f t="shared" ref="I75:I80" si="2">100%/6</f>
        <v>0.16666666666666666</v>
      </c>
      <c r="J75" s="121">
        <v>0.8</v>
      </c>
      <c r="K75" s="345">
        <f>($I$75*J75)+($I$76*J76)+($I$77*J77)+($I$78*J78)+($I$79*J79)+($I$80*J80)</f>
        <v>0.40666666666666668</v>
      </c>
      <c r="L75" s="132">
        <v>1</v>
      </c>
      <c r="M75" s="345">
        <f>($I$75*L75)+($I$76*L76)+($I$77*L77)+($I$78*L78)+($I$79*L79)+($I$80*L80)</f>
        <v>0.70166666666666666</v>
      </c>
      <c r="N75" s="74"/>
      <c r="O75" s="346">
        <f>($I$75*N75)+($I$76*N76)+($I$77*N77)+($I$78*N78)+($I$79*N79)+($I$80*N80)</f>
        <v>0</v>
      </c>
    </row>
    <row r="76" spans="1:17" ht="84.75" thickBot="1">
      <c r="A76" s="391"/>
      <c r="B76" s="35">
        <v>2</v>
      </c>
      <c r="C76" s="14" t="s">
        <v>95</v>
      </c>
      <c r="D76" s="14" t="s">
        <v>119</v>
      </c>
      <c r="E76" s="29" t="s">
        <v>402</v>
      </c>
      <c r="F76" s="14" t="s">
        <v>92</v>
      </c>
      <c r="G76" s="403"/>
      <c r="I76" s="124">
        <f t="shared" si="2"/>
        <v>0.16666666666666666</v>
      </c>
      <c r="J76" s="122">
        <v>0</v>
      </c>
      <c r="K76" s="334"/>
      <c r="L76" s="159">
        <v>0.5</v>
      </c>
      <c r="M76" s="334"/>
      <c r="N76" s="45"/>
      <c r="O76" s="337"/>
    </row>
    <row r="77" spans="1:17" ht="89.25" customHeight="1" thickBot="1">
      <c r="A77" s="391"/>
      <c r="B77" s="35">
        <v>3</v>
      </c>
      <c r="C77" s="14" t="s">
        <v>96</v>
      </c>
      <c r="D77" s="36" t="s">
        <v>25</v>
      </c>
      <c r="E77" s="100" t="s">
        <v>352</v>
      </c>
      <c r="F77" s="14" t="s">
        <v>92</v>
      </c>
      <c r="G77" s="403"/>
      <c r="I77" s="124">
        <f t="shared" si="2"/>
        <v>0.16666666666666666</v>
      </c>
      <c r="J77" s="122">
        <v>0.25</v>
      </c>
      <c r="K77" s="334"/>
      <c r="L77" s="159">
        <v>0.5</v>
      </c>
      <c r="M77" s="334"/>
      <c r="N77" s="45"/>
      <c r="O77" s="337"/>
    </row>
    <row r="78" spans="1:17" ht="60.75" thickBot="1">
      <c r="A78" s="391"/>
      <c r="B78" s="35">
        <v>4</v>
      </c>
      <c r="C78" s="14" t="s">
        <v>97</v>
      </c>
      <c r="D78" s="14" t="s">
        <v>120</v>
      </c>
      <c r="E78" s="100" t="s">
        <v>244</v>
      </c>
      <c r="F78" s="14" t="s">
        <v>92</v>
      </c>
      <c r="G78" s="403"/>
      <c r="I78" s="124">
        <f t="shared" si="2"/>
        <v>0.16666666666666666</v>
      </c>
      <c r="J78" s="122">
        <v>1</v>
      </c>
      <c r="K78" s="334"/>
      <c r="L78" s="159">
        <v>1</v>
      </c>
      <c r="M78" s="334"/>
      <c r="N78" s="45"/>
      <c r="O78" s="337"/>
    </row>
    <row r="79" spans="1:17" ht="48.75" thickBot="1">
      <c r="A79" s="391"/>
      <c r="B79" s="35">
        <v>5</v>
      </c>
      <c r="C79" s="14" t="s">
        <v>98</v>
      </c>
      <c r="D79" s="14" t="s">
        <v>121</v>
      </c>
      <c r="E79" s="14" t="s">
        <v>353</v>
      </c>
      <c r="F79" s="14" t="s">
        <v>92</v>
      </c>
      <c r="G79" s="403"/>
      <c r="I79" s="124">
        <f t="shared" si="2"/>
        <v>0.16666666666666666</v>
      </c>
      <c r="J79" s="122">
        <v>0.3</v>
      </c>
      <c r="K79" s="334"/>
      <c r="L79" s="159">
        <v>0.3</v>
      </c>
      <c r="M79" s="334"/>
      <c r="N79" s="45"/>
      <c r="O79" s="337"/>
    </row>
    <row r="80" spans="1:17" ht="84.75" thickBot="1">
      <c r="A80" s="392"/>
      <c r="B80" s="35">
        <v>6</v>
      </c>
      <c r="C80" s="14" t="s">
        <v>99</v>
      </c>
      <c r="D80" s="14" t="s">
        <v>122</v>
      </c>
      <c r="E80" s="160" t="s">
        <v>403</v>
      </c>
      <c r="F80" s="14" t="s">
        <v>92</v>
      </c>
      <c r="G80" s="404"/>
      <c r="I80" s="69">
        <f t="shared" si="2"/>
        <v>0.16666666666666666</v>
      </c>
      <c r="J80" s="123">
        <v>0.09</v>
      </c>
      <c r="K80" s="335"/>
      <c r="L80" s="161">
        <v>0.91</v>
      </c>
      <c r="M80" s="335"/>
      <c r="N80" s="75"/>
      <c r="O80" s="338"/>
    </row>
    <row r="81" spans="1:15" ht="84.75" thickBot="1">
      <c r="A81" s="120" t="s">
        <v>191</v>
      </c>
      <c r="B81" s="10" t="s">
        <v>100</v>
      </c>
      <c r="C81" s="14" t="s">
        <v>101</v>
      </c>
      <c r="D81" s="14" t="s">
        <v>122</v>
      </c>
      <c r="E81" s="102" t="s">
        <v>246</v>
      </c>
      <c r="F81" s="14" t="s">
        <v>92</v>
      </c>
      <c r="G81" s="34" t="s">
        <v>226</v>
      </c>
      <c r="I81" s="61">
        <v>1</v>
      </c>
      <c r="J81" s="62">
        <v>1</v>
      </c>
      <c r="K81" s="63">
        <f>($I$81*J81)</f>
        <v>1</v>
      </c>
      <c r="L81" s="64">
        <v>1</v>
      </c>
      <c r="M81" s="63">
        <f>($I$81*L81)</f>
        <v>1</v>
      </c>
      <c r="N81" s="63"/>
      <c r="O81" s="65">
        <f>($I$81*N81)</f>
        <v>0</v>
      </c>
    </row>
    <row r="82" spans="1:15" ht="56.25" customHeight="1" thickBot="1">
      <c r="A82" s="370" t="s">
        <v>192</v>
      </c>
      <c r="B82" s="35">
        <v>1</v>
      </c>
      <c r="C82" s="14" t="s">
        <v>102</v>
      </c>
      <c r="D82" s="14" t="s">
        <v>25</v>
      </c>
      <c r="E82" s="14" t="s">
        <v>354</v>
      </c>
      <c r="F82" s="14" t="s">
        <v>92</v>
      </c>
      <c r="G82" s="408" t="s">
        <v>339</v>
      </c>
      <c r="I82" s="54">
        <f>1/2</f>
        <v>0.5</v>
      </c>
      <c r="J82" s="48">
        <v>0</v>
      </c>
      <c r="K82" s="347">
        <f>($I$82*J82)+($I$83*J83)</f>
        <v>0.05</v>
      </c>
      <c r="L82" s="55">
        <v>1</v>
      </c>
      <c r="M82" s="347">
        <f>($I$82*L82)+($I$83*L83)</f>
        <v>0.55000000000000004</v>
      </c>
      <c r="N82" s="48"/>
      <c r="O82" s="349">
        <f>($I$82*N82)+($I$83*N83)</f>
        <v>0</v>
      </c>
    </row>
    <row r="83" spans="1:15" ht="60.75" thickBot="1">
      <c r="A83" s="372"/>
      <c r="B83" s="35">
        <v>2</v>
      </c>
      <c r="C83" s="14" t="s">
        <v>103</v>
      </c>
      <c r="D83" s="14" t="s">
        <v>122</v>
      </c>
      <c r="E83" s="14" t="s">
        <v>355</v>
      </c>
      <c r="F83" s="14" t="s">
        <v>104</v>
      </c>
      <c r="G83" s="409"/>
      <c r="I83" s="56">
        <f>1/2</f>
        <v>0.5</v>
      </c>
      <c r="J83" s="52">
        <v>0.1</v>
      </c>
      <c r="K83" s="348"/>
      <c r="L83" s="57">
        <v>0.1</v>
      </c>
      <c r="M83" s="348"/>
      <c r="N83" s="52"/>
      <c r="O83" s="350"/>
    </row>
    <row r="84" spans="1:15" ht="52.5" customHeight="1" thickBot="1">
      <c r="A84" s="370" t="s">
        <v>193</v>
      </c>
      <c r="B84" s="38">
        <v>1</v>
      </c>
      <c r="C84" s="14" t="s">
        <v>105</v>
      </c>
      <c r="D84" s="14" t="s">
        <v>123</v>
      </c>
      <c r="E84" s="14" t="s">
        <v>303</v>
      </c>
      <c r="F84" s="14" t="s">
        <v>106</v>
      </c>
      <c r="G84" s="408" t="s">
        <v>359</v>
      </c>
      <c r="I84" s="66">
        <f t="shared" ref="I84:I89" si="3">100%/6</f>
        <v>0.16666666666666666</v>
      </c>
      <c r="J84" s="121">
        <v>1</v>
      </c>
      <c r="K84" s="345">
        <f>($I$84*J84)+($I$85*J85)+($I$86*J86)+($I$87*J87)+($I$88*J88)+($I$89*J89)</f>
        <v>0.43049999999999999</v>
      </c>
      <c r="L84" s="158">
        <v>1</v>
      </c>
      <c r="M84" s="345">
        <f>($I$84*L84)+($I$85*L85)+($I$86*L86)+($I$87*L87)+($I$88*L88)+($I$89*L89)</f>
        <v>0.58316666666666672</v>
      </c>
      <c r="N84" s="74"/>
      <c r="O84" s="346">
        <f>($I$84*N84)+($I$85*N85)+($I$86*N86)+($I$87*N87)+($I$88*N88)+($I$89*N89)</f>
        <v>0</v>
      </c>
    </row>
    <row r="85" spans="1:15" ht="57.75" customHeight="1" thickBot="1">
      <c r="A85" s="371"/>
      <c r="B85" s="31">
        <v>2</v>
      </c>
      <c r="C85" s="29" t="s">
        <v>107</v>
      </c>
      <c r="D85" s="29" t="s">
        <v>119</v>
      </c>
      <c r="E85" s="14" t="s">
        <v>356</v>
      </c>
      <c r="F85" s="19" t="s">
        <v>115</v>
      </c>
      <c r="G85" s="410"/>
      <c r="I85" s="124">
        <f t="shared" si="3"/>
        <v>0.16666666666666666</v>
      </c>
      <c r="J85" s="122">
        <v>0</v>
      </c>
      <c r="K85" s="334"/>
      <c r="L85" s="159">
        <v>0</v>
      </c>
      <c r="M85" s="334"/>
      <c r="N85" s="45"/>
      <c r="O85" s="337"/>
    </row>
    <row r="86" spans="1:15" ht="96.75" thickBot="1">
      <c r="A86" s="371"/>
      <c r="B86" s="38">
        <v>3</v>
      </c>
      <c r="C86" s="14" t="s">
        <v>108</v>
      </c>
      <c r="D86" s="14" t="s">
        <v>124</v>
      </c>
      <c r="E86" s="14" t="s">
        <v>404</v>
      </c>
      <c r="F86" s="29" t="s">
        <v>109</v>
      </c>
      <c r="G86" s="410"/>
      <c r="I86" s="124">
        <f t="shared" si="3"/>
        <v>0.16666666666666666</v>
      </c>
      <c r="J86" s="122">
        <v>0.33300000000000002</v>
      </c>
      <c r="K86" s="334"/>
      <c r="L86" s="159">
        <v>0.66600000000000004</v>
      </c>
      <c r="M86" s="334"/>
      <c r="N86" s="45"/>
      <c r="O86" s="337"/>
    </row>
    <row r="87" spans="1:15" ht="48" customHeight="1" thickBot="1">
      <c r="A87" s="371"/>
      <c r="B87" s="31">
        <v>4</v>
      </c>
      <c r="C87" s="29" t="s">
        <v>110</v>
      </c>
      <c r="D87" s="27" t="s">
        <v>125</v>
      </c>
      <c r="E87" s="14" t="s">
        <v>357</v>
      </c>
      <c r="F87" s="29" t="s">
        <v>92</v>
      </c>
      <c r="G87" s="410"/>
      <c r="I87" s="124">
        <f t="shared" si="3"/>
        <v>0.16666666666666666</v>
      </c>
      <c r="J87" s="122">
        <v>0</v>
      </c>
      <c r="K87" s="334"/>
      <c r="L87" s="162">
        <v>0.33300000000000002</v>
      </c>
      <c r="M87" s="334"/>
      <c r="N87" s="45"/>
      <c r="O87" s="337"/>
    </row>
    <row r="88" spans="1:15" ht="84.75" thickBot="1">
      <c r="A88" s="371"/>
      <c r="B88" s="39">
        <v>5</v>
      </c>
      <c r="C88" s="14" t="s">
        <v>111</v>
      </c>
      <c r="D88" s="14" t="s">
        <v>126</v>
      </c>
      <c r="E88" s="14" t="s">
        <v>249</v>
      </c>
      <c r="F88" s="14" t="s">
        <v>92</v>
      </c>
      <c r="G88" s="410"/>
      <c r="I88" s="124">
        <f t="shared" si="3"/>
        <v>0.16666666666666666</v>
      </c>
      <c r="J88" s="122">
        <v>1</v>
      </c>
      <c r="K88" s="334"/>
      <c r="L88" s="159">
        <v>1</v>
      </c>
      <c r="M88" s="334"/>
      <c r="N88" s="45"/>
      <c r="O88" s="337"/>
    </row>
    <row r="89" spans="1:15" ht="60.75" thickBot="1">
      <c r="A89" s="372"/>
      <c r="B89" s="38">
        <v>6</v>
      </c>
      <c r="C89" s="14" t="s">
        <v>112</v>
      </c>
      <c r="D89" s="14" t="s">
        <v>127</v>
      </c>
      <c r="E89" s="14" t="s">
        <v>405</v>
      </c>
      <c r="F89" s="14" t="s">
        <v>92</v>
      </c>
      <c r="G89" s="409"/>
      <c r="I89" s="69">
        <f t="shared" si="3"/>
        <v>0.16666666666666666</v>
      </c>
      <c r="J89" s="123">
        <v>0.25</v>
      </c>
      <c r="K89" s="335"/>
      <c r="L89" s="161">
        <v>0.5</v>
      </c>
      <c r="M89" s="335"/>
      <c r="N89" s="75"/>
      <c r="O89" s="338"/>
    </row>
    <row r="90" spans="1:15" ht="12.75" customHeight="1">
      <c r="A90" s="405" t="s">
        <v>128</v>
      </c>
      <c r="B90" s="406"/>
      <c r="C90" s="406"/>
      <c r="D90" s="406"/>
      <c r="E90" s="406"/>
      <c r="F90" s="407"/>
      <c r="G90" s="104">
        <f>+M90</f>
        <v>0.74196666666666666</v>
      </c>
      <c r="I90" s="328" t="s">
        <v>214</v>
      </c>
      <c r="J90" s="328"/>
      <c r="K90" s="81">
        <f>+AVERAGE(K73:K89)</f>
        <v>0.41743333333333332</v>
      </c>
      <c r="M90" s="81">
        <f>+AVERAGE(M73:M89)</f>
        <v>0.74196666666666666</v>
      </c>
      <c r="O90" s="81">
        <f>+AVERAGE(O73:O89)</f>
        <v>0</v>
      </c>
    </row>
    <row r="94" spans="1:15" ht="12.75" customHeight="1" thickBot="1">
      <c r="A94" s="375" t="s">
        <v>129</v>
      </c>
      <c r="B94" s="376"/>
      <c r="C94" s="376"/>
      <c r="D94" s="376"/>
      <c r="E94" s="376"/>
      <c r="F94" s="376"/>
      <c r="G94" s="377"/>
    </row>
    <row r="95" spans="1:15" ht="23.25" customHeight="1">
      <c r="A95" s="378" t="s">
        <v>0</v>
      </c>
      <c r="B95" s="385" t="s">
        <v>43</v>
      </c>
      <c r="C95" s="386"/>
      <c r="D95" s="378" t="s">
        <v>35</v>
      </c>
      <c r="E95" s="114" t="s">
        <v>36</v>
      </c>
      <c r="F95" s="378" t="s">
        <v>1</v>
      </c>
      <c r="G95" s="378" t="s">
        <v>44</v>
      </c>
      <c r="J95" s="330">
        <v>11049</v>
      </c>
      <c r="K95" s="331"/>
      <c r="L95" s="330">
        <v>11536</v>
      </c>
      <c r="M95" s="331"/>
      <c r="N95" s="330">
        <v>11658</v>
      </c>
      <c r="O95" s="331"/>
    </row>
    <row r="96" spans="1:15" ht="19.5" customHeight="1" thickBot="1">
      <c r="A96" s="379"/>
      <c r="B96" s="387"/>
      <c r="C96" s="388"/>
      <c r="D96" s="379"/>
      <c r="E96" s="115" t="s">
        <v>320</v>
      </c>
      <c r="F96" s="379"/>
      <c r="G96" s="379"/>
      <c r="I96" s="46" t="s">
        <v>211</v>
      </c>
      <c r="J96" s="46" t="s">
        <v>212</v>
      </c>
      <c r="K96" s="46" t="s">
        <v>213</v>
      </c>
      <c r="L96" s="46" t="s">
        <v>212</v>
      </c>
      <c r="M96" s="46" t="s">
        <v>213</v>
      </c>
      <c r="N96" s="46" t="s">
        <v>212</v>
      </c>
      <c r="O96" s="46" t="s">
        <v>213</v>
      </c>
    </row>
    <row r="97" spans="1:15" ht="90.75" customHeight="1" thickBot="1">
      <c r="A97" s="390" t="s">
        <v>194</v>
      </c>
      <c r="B97" s="23">
        <v>1</v>
      </c>
      <c r="C97" s="14" t="s">
        <v>130</v>
      </c>
      <c r="D97" s="14" t="s">
        <v>157</v>
      </c>
      <c r="E97" s="105" t="s">
        <v>406</v>
      </c>
      <c r="F97" s="14" t="s">
        <v>3</v>
      </c>
      <c r="G97" s="402" t="s">
        <v>359</v>
      </c>
      <c r="I97" s="54">
        <f>1/4</f>
        <v>0.25</v>
      </c>
      <c r="J97" s="48">
        <v>0.5</v>
      </c>
      <c r="K97" s="339">
        <f>($I$97*J97)+($I$98*J98)+($I$99*J99)+($I$100*J100)</f>
        <v>0.1875</v>
      </c>
      <c r="L97" s="55">
        <v>1</v>
      </c>
      <c r="M97" s="339">
        <f>($I$97*L97)+($I$98*L98)+($I$99*L99)+($I$100*L100)</f>
        <v>0.57499999999999996</v>
      </c>
      <c r="N97" s="48"/>
      <c r="O97" s="342">
        <f>($I$97*N97)+($I$98*N98)+($I$99*N99)+($I$100*N100)</f>
        <v>0</v>
      </c>
    </row>
    <row r="98" spans="1:15" ht="102" customHeight="1" thickBot="1">
      <c r="A98" s="391"/>
      <c r="B98" s="23">
        <v>2</v>
      </c>
      <c r="C98" s="14" t="s">
        <v>131</v>
      </c>
      <c r="D98" s="14" t="s">
        <v>158</v>
      </c>
      <c r="E98" s="14" t="s">
        <v>404</v>
      </c>
      <c r="F98" s="14" t="s">
        <v>3</v>
      </c>
      <c r="G98" s="403"/>
      <c r="I98" s="60">
        <f>1/4</f>
        <v>0.25</v>
      </c>
      <c r="J98" s="41">
        <v>0</v>
      </c>
      <c r="K98" s="340"/>
      <c r="L98" s="40">
        <v>0.5</v>
      </c>
      <c r="M98" s="340"/>
      <c r="N98" s="41"/>
      <c r="O98" s="343"/>
    </row>
    <row r="99" spans="1:15" ht="60.75" thickBot="1">
      <c r="A99" s="391"/>
      <c r="B99" s="9">
        <v>3</v>
      </c>
      <c r="C99" s="14" t="s">
        <v>96</v>
      </c>
      <c r="D99" s="36" t="s">
        <v>25</v>
      </c>
      <c r="E99" s="14" t="s">
        <v>352</v>
      </c>
      <c r="F99" s="14" t="s">
        <v>92</v>
      </c>
      <c r="G99" s="403"/>
      <c r="I99" s="60">
        <f>1/4</f>
        <v>0.25</v>
      </c>
      <c r="J99" s="41">
        <v>0.25</v>
      </c>
      <c r="K99" s="340"/>
      <c r="L99" s="40">
        <v>0.5</v>
      </c>
      <c r="M99" s="340"/>
      <c r="N99" s="41"/>
      <c r="O99" s="343"/>
    </row>
    <row r="100" spans="1:15" ht="48.75" thickBot="1">
      <c r="A100" s="392"/>
      <c r="B100" s="9">
        <v>4</v>
      </c>
      <c r="C100" s="14" t="s">
        <v>98</v>
      </c>
      <c r="D100" s="14" t="s">
        <v>159</v>
      </c>
      <c r="E100" s="14" t="s">
        <v>353</v>
      </c>
      <c r="F100" s="14" t="s">
        <v>92</v>
      </c>
      <c r="G100" s="404"/>
      <c r="I100" s="56">
        <f>1/4</f>
        <v>0.25</v>
      </c>
      <c r="J100" s="52">
        <v>0</v>
      </c>
      <c r="K100" s="341"/>
      <c r="L100" s="57">
        <v>0.3</v>
      </c>
      <c r="M100" s="341"/>
      <c r="N100" s="52"/>
      <c r="O100" s="344"/>
    </row>
    <row r="101" spans="1:15" ht="47.25" customHeight="1" thickBot="1">
      <c r="A101" s="393" t="s">
        <v>195</v>
      </c>
      <c r="B101" s="23">
        <v>1</v>
      </c>
      <c r="C101" s="14" t="s">
        <v>132</v>
      </c>
      <c r="D101" s="14" t="s">
        <v>160</v>
      </c>
      <c r="E101" s="14" t="s">
        <v>407</v>
      </c>
      <c r="F101" s="14" t="s">
        <v>92</v>
      </c>
      <c r="G101" s="399" t="s">
        <v>368</v>
      </c>
      <c r="I101" s="76">
        <f>1/2</f>
        <v>0.5</v>
      </c>
      <c r="J101" s="116">
        <v>0.36359999999999998</v>
      </c>
      <c r="K101" s="347">
        <f>($I$101*J101)+($I$102*J102)</f>
        <v>0.18179999999999999</v>
      </c>
      <c r="L101" s="78">
        <v>0.72699999999999998</v>
      </c>
      <c r="M101" s="347">
        <f>($I$101*L101)+($I$102*L102)</f>
        <v>0.36349999999999999</v>
      </c>
      <c r="N101" s="116"/>
      <c r="O101" s="349">
        <f>($I$101*N101)+($I$102*N102)</f>
        <v>0</v>
      </c>
    </row>
    <row r="102" spans="1:15" ht="48" customHeight="1">
      <c r="A102" s="394"/>
      <c r="B102" s="396">
        <v>2</v>
      </c>
      <c r="C102" s="399" t="s">
        <v>133</v>
      </c>
      <c r="D102" s="399" t="s">
        <v>119</v>
      </c>
      <c r="E102" s="396" t="s">
        <v>259</v>
      </c>
      <c r="F102" s="396" t="s">
        <v>252</v>
      </c>
      <c r="G102" s="400"/>
      <c r="I102" s="351">
        <f>1/2</f>
        <v>0.5</v>
      </c>
      <c r="J102" s="340">
        <v>0</v>
      </c>
      <c r="K102" s="353"/>
      <c r="L102" s="354">
        <v>0</v>
      </c>
      <c r="M102" s="353"/>
      <c r="N102" s="340"/>
      <c r="O102" s="356"/>
    </row>
    <row r="103" spans="1:15" ht="15" customHeight="1">
      <c r="A103" s="394"/>
      <c r="B103" s="397"/>
      <c r="C103" s="400"/>
      <c r="D103" s="400"/>
      <c r="E103" s="397"/>
      <c r="F103" s="397"/>
      <c r="G103" s="400"/>
      <c r="I103" s="351"/>
      <c r="J103" s="340"/>
      <c r="K103" s="353"/>
      <c r="L103" s="354"/>
      <c r="M103" s="353"/>
      <c r="N103" s="340"/>
      <c r="O103" s="356"/>
    </row>
    <row r="104" spans="1:15" ht="15.75" customHeight="1" thickBot="1">
      <c r="A104" s="395"/>
      <c r="B104" s="398"/>
      <c r="C104" s="401"/>
      <c r="D104" s="401"/>
      <c r="E104" s="398"/>
      <c r="F104" s="398"/>
      <c r="G104" s="401"/>
      <c r="I104" s="352"/>
      <c r="J104" s="341"/>
      <c r="K104" s="348"/>
      <c r="L104" s="355"/>
      <c r="M104" s="348"/>
      <c r="N104" s="341"/>
      <c r="O104" s="350"/>
    </row>
    <row r="105" spans="1:15" ht="120.75" thickBot="1">
      <c r="A105" s="120" t="s">
        <v>196</v>
      </c>
      <c r="B105" s="9">
        <v>1</v>
      </c>
      <c r="C105" s="106" t="s">
        <v>134</v>
      </c>
      <c r="D105" s="14" t="s">
        <v>253</v>
      </c>
      <c r="E105" s="14" t="s">
        <v>360</v>
      </c>
      <c r="F105" s="14" t="s">
        <v>3</v>
      </c>
      <c r="G105" s="34" t="s">
        <v>342</v>
      </c>
      <c r="I105" s="61">
        <v>1</v>
      </c>
      <c r="J105" s="62">
        <v>0</v>
      </c>
      <c r="K105" s="63">
        <f>($I$105*J105)</f>
        <v>0</v>
      </c>
      <c r="L105" s="64">
        <v>0.66</v>
      </c>
      <c r="M105" s="63">
        <f>($I$105*L105)</f>
        <v>0.66</v>
      </c>
      <c r="N105" s="63"/>
      <c r="O105" s="65">
        <f>($I$105*N105)</f>
        <v>0</v>
      </c>
    </row>
    <row r="106" spans="1:15" ht="91.5" customHeight="1" thickBot="1">
      <c r="A106" s="120" t="s">
        <v>197</v>
      </c>
      <c r="B106" s="9">
        <v>1</v>
      </c>
      <c r="C106" s="14" t="s">
        <v>135</v>
      </c>
      <c r="D106" s="14" t="s">
        <v>161</v>
      </c>
      <c r="E106" s="14" t="s">
        <v>361</v>
      </c>
      <c r="F106" s="14" t="s">
        <v>136</v>
      </c>
      <c r="G106" s="34" t="s">
        <v>369</v>
      </c>
      <c r="I106" s="61">
        <v>1</v>
      </c>
      <c r="J106" s="62">
        <v>0.8</v>
      </c>
      <c r="K106" s="63">
        <f>($I$106*J106)</f>
        <v>0.8</v>
      </c>
      <c r="L106" s="64">
        <v>0.95</v>
      </c>
      <c r="M106" s="63">
        <f>($I$106*L106)</f>
        <v>0.95</v>
      </c>
      <c r="N106" s="63"/>
      <c r="O106" s="65">
        <f>($I$106*N106)</f>
        <v>0</v>
      </c>
    </row>
    <row r="107" spans="1:15" ht="36.75" thickBot="1">
      <c r="A107" s="370" t="s">
        <v>198</v>
      </c>
      <c r="B107" s="9">
        <v>1</v>
      </c>
      <c r="C107" s="14" t="s">
        <v>137</v>
      </c>
      <c r="D107" s="14" t="s">
        <v>162</v>
      </c>
      <c r="E107" s="14" t="s">
        <v>255</v>
      </c>
      <c r="F107" s="14" t="s">
        <v>136</v>
      </c>
      <c r="G107" s="408" t="s">
        <v>370</v>
      </c>
      <c r="I107" s="47">
        <f>1/3</f>
        <v>0.33333333333333331</v>
      </c>
      <c r="J107" s="48">
        <v>1</v>
      </c>
      <c r="K107" s="339">
        <f>($I$107*J107)+($I$108*J108)+($I$109*J109)</f>
        <v>0.93333333333333335</v>
      </c>
      <c r="L107" s="49">
        <v>1</v>
      </c>
      <c r="M107" s="339">
        <f>($I$107*L107)+($I$108*L108)+($I$109*L109)</f>
        <v>1</v>
      </c>
      <c r="N107" s="49"/>
      <c r="O107" s="342">
        <f>($I$107*N107)+($I$108*N108)+($I$109*N109)</f>
        <v>0</v>
      </c>
    </row>
    <row r="108" spans="1:15" ht="60.75" thickBot="1">
      <c r="A108" s="371"/>
      <c r="B108" s="9">
        <v>2</v>
      </c>
      <c r="C108" s="14" t="s">
        <v>138</v>
      </c>
      <c r="D108" s="14" t="s">
        <v>163</v>
      </c>
      <c r="E108" s="14" t="s">
        <v>256</v>
      </c>
      <c r="F108" s="14" t="s">
        <v>136</v>
      </c>
      <c r="G108" s="410"/>
      <c r="I108" s="50">
        <f>1/3</f>
        <v>0.33333333333333331</v>
      </c>
      <c r="J108" s="41">
        <v>1</v>
      </c>
      <c r="K108" s="340"/>
      <c r="L108" s="42">
        <v>1</v>
      </c>
      <c r="M108" s="340"/>
      <c r="N108" s="42"/>
      <c r="O108" s="343"/>
    </row>
    <row r="109" spans="1:15" ht="88.5" customHeight="1" thickBot="1">
      <c r="A109" s="372"/>
      <c r="B109" s="9">
        <v>3</v>
      </c>
      <c r="C109" s="14" t="s">
        <v>139</v>
      </c>
      <c r="D109" s="14" t="s">
        <v>163</v>
      </c>
      <c r="E109" s="14" t="s">
        <v>362</v>
      </c>
      <c r="F109" s="14" t="s">
        <v>136</v>
      </c>
      <c r="G109" s="409"/>
      <c r="I109" s="51">
        <f>1/3</f>
        <v>0.33333333333333331</v>
      </c>
      <c r="J109" s="52">
        <v>0.8</v>
      </c>
      <c r="K109" s="341"/>
      <c r="L109" s="53">
        <v>1</v>
      </c>
      <c r="M109" s="341"/>
      <c r="N109" s="53"/>
      <c r="O109" s="344"/>
    </row>
    <row r="110" spans="1:15" ht="89.25" customHeight="1" thickBot="1">
      <c r="A110" s="120" t="s">
        <v>199</v>
      </c>
      <c r="B110" s="9">
        <v>1</v>
      </c>
      <c r="C110" s="14" t="s">
        <v>140</v>
      </c>
      <c r="D110" s="14" t="s">
        <v>164</v>
      </c>
      <c r="E110" s="14" t="s">
        <v>408</v>
      </c>
      <c r="F110" s="14" t="s">
        <v>141</v>
      </c>
      <c r="G110" s="34" t="s">
        <v>358</v>
      </c>
      <c r="I110" s="61">
        <v>1</v>
      </c>
      <c r="J110" s="62">
        <v>0.25</v>
      </c>
      <c r="K110" s="63">
        <f>($I$110*J110)</f>
        <v>0.25</v>
      </c>
      <c r="L110" s="64">
        <v>0.7</v>
      </c>
      <c r="M110" s="63">
        <f>($I$110*L110)</f>
        <v>0.7</v>
      </c>
      <c r="N110" s="63"/>
      <c r="O110" s="65">
        <f>($I$110*N110)</f>
        <v>0</v>
      </c>
    </row>
    <row r="111" spans="1:15" ht="328.5" customHeight="1" thickBot="1">
      <c r="A111" s="370" t="s">
        <v>200</v>
      </c>
      <c r="B111" s="9">
        <v>1</v>
      </c>
      <c r="C111" s="14" t="s">
        <v>142</v>
      </c>
      <c r="D111" s="14" t="s">
        <v>162</v>
      </c>
      <c r="E111" s="14" t="s">
        <v>363</v>
      </c>
      <c r="F111" s="14" t="s">
        <v>136</v>
      </c>
      <c r="G111" s="408" t="s">
        <v>371</v>
      </c>
      <c r="I111" s="54">
        <f>1/4</f>
        <v>0.25</v>
      </c>
      <c r="J111" s="48">
        <v>0.25</v>
      </c>
      <c r="K111" s="339">
        <f>($I$111*J111)+($I$112*J112)+($I$113*J113)+($I$114*J114)</f>
        <v>0.375</v>
      </c>
      <c r="L111" s="55">
        <v>0.9</v>
      </c>
      <c r="M111" s="339">
        <f>($I$111*L111)+($I$112*L112)+($I$113*L113)+($I$114*L114)</f>
        <v>0.92500000000000004</v>
      </c>
      <c r="N111" s="48"/>
      <c r="O111" s="342">
        <f>($I$111*N111)+($I$112*N112)+($I$113*N113)+($I$114*N114)</f>
        <v>0</v>
      </c>
    </row>
    <row r="112" spans="1:15" ht="94.5" customHeight="1" thickBot="1">
      <c r="A112" s="371"/>
      <c r="B112" s="9">
        <v>2</v>
      </c>
      <c r="C112" s="14" t="s">
        <v>143</v>
      </c>
      <c r="D112" s="14" t="s">
        <v>162</v>
      </c>
      <c r="E112" s="14" t="s">
        <v>364</v>
      </c>
      <c r="F112" s="14" t="s">
        <v>136</v>
      </c>
      <c r="G112" s="410"/>
      <c r="I112" s="60">
        <f>1/4</f>
        <v>0.25</v>
      </c>
      <c r="J112" s="41">
        <v>0.25</v>
      </c>
      <c r="K112" s="340"/>
      <c r="L112" s="40">
        <v>0.9</v>
      </c>
      <c r="M112" s="340"/>
      <c r="N112" s="41"/>
      <c r="O112" s="343"/>
    </row>
    <row r="113" spans="1:15" ht="84.75" thickBot="1">
      <c r="A113" s="371"/>
      <c r="B113" s="9">
        <v>3</v>
      </c>
      <c r="C113" s="14" t="s">
        <v>144</v>
      </c>
      <c r="D113" s="14" t="s">
        <v>162</v>
      </c>
      <c r="E113" s="14" t="s">
        <v>365</v>
      </c>
      <c r="F113" s="14" t="s">
        <v>136</v>
      </c>
      <c r="G113" s="410"/>
      <c r="I113" s="60">
        <f>1/4</f>
        <v>0.25</v>
      </c>
      <c r="J113" s="41">
        <v>0</v>
      </c>
      <c r="K113" s="340"/>
      <c r="L113" s="40">
        <v>0.9</v>
      </c>
      <c r="M113" s="340"/>
      <c r="N113" s="41"/>
      <c r="O113" s="343"/>
    </row>
    <row r="114" spans="1:15" ht="48.75" thickBot="1">
      <c r="A114" s="372"/>
      <c r="B114" s="9">
        <v>4</v>
      </c>
      <c r="C114" s="14" t="s">
        <v>145</v>
      </c>
      <c r="D114" s="14" t="s">
        <v>122</v>
      </c>
      <c r="E114" s="14" t="s">
        <v>260</v>
      </c>
      <c r="F114" s="14" t="s">
        <v>141</v>
      </c>
      <c r="G114" s="409"/>
      <c r="I114" s="56">
        <f>1/4</f>
        <v>0.25</v>
      </c>
      <c r="J114" s="52">
        <v>1</v>
      </c>
      <c r="K114" s="341"/>
      <c r="L114" s="57">
        <v>1</v>
      </c>
      <c r="M114" s="341"/>
      <c r="N114" s="52"/>
      <c r="O114" s="344"/>
    </row>
    <row r="115" spans="1:15" ht="36.75" thickBot="1">
      <c r="A115" s="370" t="s">
        <v>201</v>
      </c>
      <c r="B115" s="9">
        <v>1</v>
      </c>
      <c r="C115" s="14" t="s">
        <v>146</v>
      </c>
      <c r="D115" s="14" t="s">
        <v>119</v>
      </c>
      <c r="E115" s="14" t="s">
        <v>409</v>
      </c>
      <c r="F115" s="14" t="s">
        <v>92</v>
      </c>
      <c r="G115" s="408" t="s">
        <v>372</v>
      </c>
      <c r="I115" s="47">
        <f>1/3</f>
        <v>0.33333333333333331</v>
      </c>
      <c r="J115" s="48">
        <v>0</v>
      </c>
      <c r="K115" s="339">
        <f>($I$115*J115)+($I$116*J116)+($I$117*J117)</f>
        <v>0.16666666666666666</v>
      </c>
      <c r="L115" s="49">
        <v>0.1</v>
      </c>
      <c r="M115" s="339">
        <f>($I$115*L115)+($I$116*L116)+($I$117*L117)</f>
        <v>0.42999999999999994</v>
      </c>
      <c r="N115" s="49"/>
      <c r="O115" s="342">
        <f>($I$115*N115)+($I$116*N116)+($I$117*N117)</f>
        <v>0</v>
      </c>
    </row>
    <row r="116" spans="1:15" ht="284.25" customHeight="1" thickBot="1">
      <c r="A116" s="371"/>
      <c r="B116" s="9">
        <v>2</v>
      </c>
      <c r="C116" s="14" t="s">
        <v>147</v>
      </c>
      <c r="D116" s="14" t="s">
        <v>122</v>
      </c>
      <c r="E116" s="14" t="s">
        <v>366</v>
      </c>
      <c r="F116" s="14" t="s">
        <v>148</v>
      </c>
      <c r="G116" s="410"/>
      <c r="I116" s="50">
        <f>1/3</f>
        <v>0.33333333333333331</v>
      </c>
      <c r="J116" s="41">
        <v>0.25</v>
      </c>
      <c r="K116" s="340"/>
      <c r="L116" s="42">
        <v>0.59</v>
      </c>
      <c r="M116" s="340"/>
      <c r="N116" s="42"/>
      <c r="O116" s="343"/>
    </row>
    <row r="117" spans="1:15" ht="73.5" customHeight="1" thickBot="1">
      <c r="A117" s="372"/>
      <c r="B117" s="9">
        <v>3</v>
      </c>
      <c r="C117" s="14" t="s">
        <v>149</v>
      </c>
      <c r="D117" s="14" t="s">
        <v>25</v>
      </c>
      <c r="E117" s="14" t="s">
        <v>410</v>
      </c>
      <c r="F117" s="14" t="s">
        <v>150</v>
      </c>
      <c r="G117" s="409"/>
      <c r="I117" s="51">
        <f>1/3</f>
        <v>0.33333333333333331</v>
      </c>
      <c r="J117" s="52">
        <v>0.25</v>
      </c>
      <c r="K117" s="341"/>
      <c r="L117" s="53">
        <v>0.6</v>
      </c>
      <c r="M117" s="341"/>
      <c r="N117" s="53"/>
      <c r="O117" s="344"/>
    </row>
    <row r="118" spans="1:15" ht="48.75" thickBot="1">
      <c r="A118" s="370" t="s">
        <v>202</v>
      </c>
      <c r="B118" s="23">
        <v>1</v>
      </c>
      <c r="C118" s="14" t="s">
        <v>151</v>
      </c>
      <c r="D118" s="14" t="s">
        <v>157</v>
      </c>
      <c r="E118" s="14" t="s">
        <v>411</v>
      </c>
      <c r="F118" s="14" t="s">
        <v>3</v>
      </c>
      <c r="G118" s="408" t="s">
        <v>371</v>
      </c>
      <c r="I118" s="54">
        <f>1/5</f>
        <v>0.2</v>
      </c>
      <c r="J118" s="48"/>
      <c r="K118" s="339">
        <f>($I$118*J118)+($I$119*J119)+($I$120*J120)+($I$121*J121)+($I$122*J122)</f>
        <v>0.67600000000000005</v>
      </c>
      <c r="L118" s="79">
        <v>0.66600000000000004</v>
      </c>
      <c r="M118" s="339">
        <f>($I$118*L118)+($I$119*L119)+($I$120*L120)+($I$121*L121)+($I$122*L122)</f>
        <v>0.93320000000000003</v>
      </c>
      <c r="N118" s="48"/>
      <c r="O118" s="342">
        <f>($I$118*N118)+($I$119*N119)+($I$120*N120)+($I$121*N121)+($I$122*N122)</f>
        <v>0</v>
      </c>
    </row>
    <row r="119" spans="1:15" ht="166.5" customHeight="1" thickBot="1">
      <c r="A119" s="371"/>
      <c r="B119" s="23">
        <v>2</v>
      </c>
      <c r="C119" s="14" t="s">
        <v>152</v>
      </c>
      <c r="D119" s="106" t="s">
        <v>261</v>
      </c>
      <c r="E119" s="14" t="s">
        <v>309</v>
      </c>
      <c r="F119" s="14" t="s">
        <v>3</v>
      </c>
      <c r="G119" s="410"/>
      <c r="I119" s="60">
        <f>1/5</f>
        <v>0.2</v>
      </c>
      <c r="J119" s="41">
        <v>1</v>
      </c>
      <c r="K119" s="340"/>
      <c r="L119" s="43">
        <v>1</v>
      </c>
      <c r="M119" s="340"/>
      <c r="N119" s="41"/>
      <c r="O119" s="343"/>
    </row>
    <row r="120" spans="1:15" ht="120.75" thickBot="1">
      <c r="A120" s="371"/>
      <c r="B120" s="23">
        <v>3</v>
      </c>
      <c r="C120" s="14" t="s">
        <v>153</v>
      </c>
      <c r="D120" s="14" t="s">
        <v>165</v>
      </c>
      <c r="E120" s="14" t="s">
        <v>412</v>
      </c>
      <c r="F120" s="14" t="s">
        <v>154</v>
      </c>
      <c r="G120" s="410"/>
      <c r="I120" s="60">
        <f>1/5</f>
        <v>0.2</v>
      </c>
      <c r="J120" s="41">
        <v>0.4</v>
      </c>
      <c r="K120" s="340"/>
      <c r="L120" s="41">
        <v>1</v>
      </c>
      <c r="M120" s="340"/>
      <c r="N120" s="41"/>
      <c r="O120" s="343"/>
    </row>
    <row r="121" spans="1:15" ht="36" customHeight="1" thickBot="1">
      <c r="A121" s="371"/>
      <c r="B121" s="23">
        <v>4</v>
      </c>
      <c r="C121" s="14" t="s">
        <v>413</v>
      </c>
      <c r="D121" s="14" t="s">
        <v>166</v>
      </c>
      <c r="E121" s="14" t="s">
        <v>414</v>
      </c>
      <c r="F121" s="14" t="s">
        <v>154</v>
      </c>
      <c r="G121" s="410"/>
      <c r="I121" s="60">
        <f>1/5</f>
        <v>0.2</v>
      </c>
      <c r="J121" s="41">
        <v>1</v>
      </c>
      <c r="K121" s="340"/>
      <c r="L121" s="41">
        <v>1</v>
      </c>
      <c r="M121" s="340"/>
      <c r="N121" s="41"/>
      <c r="O121" s="343"/>
    </row>
    <row r="122" spans="1:15" ht="155.25" customHeight="1" thickBot="1">
      <c r="A122" s="372"/>
      <c r="B122" s="23">
        <v>5</v>
      </c>
      <c r="C122" s="14" t="s">
        <v>264</v>
      </c>
      <c r="D122" s="14" t="s">
        <v>165</v>
      </c>
      <c r="E122" s="14" t="s">
        <v>415</v>
      </c>
      <c r="F122" s="14" t="s">
        <v>154</v>
      </c>
      <c r="G122" s="409"/>
      <c r="H122" s="107"/>
      <c r="I122" s="108">
        <f>1/5</f>
        <v>0.2</v>
      </c>
      <c r="J122" s="59">
        <v>0.98</v>
      </c>
      <c r="K122" s="341"/>
      <c r="L122" s="52">
        <v>1</v>
      </c>
      <c r="M122" s="341"/>
      <c r="N122" s="52"/>
      <c r="O122" s="344"/>
    </row>
    <row r="123" spans="1:15" ht="60.75" thickBot="1">
      <c r="A123" s="120" t="s">
        <v>203</v>
      </c>
      <c r="B123" s="23">
        <v>1</v>
      </c>
      <c r="C123" s="14" t="s">
        <v>156</v>
      </c>
      <c r="D123" s="14" t="s">
        <v>157</v>
      </c>
      <c r="E123" s="14" t="s">
        <v>367</v>
      </c>
      <c r="F123" s="14" t="s">
        <v>3</v>
      </c>
      <c r="G123" s="34" t="s">
        <v>373</v>
      </c>
      <c r="I123" s="61">
        <v>1</v>
      </c>
      <c r="J123" s="62">
        <v>0.33329999999999999</v>
      </c>
      <c r="K123" s="63">
        <f>($I$123*J123)</f>
        <v>0.33329999999999999</v>
      </c>
      <c r="L123" s="64">
        <v>0.66600000000000004</v>
      </c>
      <c r="M123" s="63">
        <f>($I$123*L123)</f>
        <v>0.66600000000000004</v>
      </c>
      <c r="N123" s="63"/>
      <c r="O123" s="65">
        <f>($I$123*N123)</f>
        <v>0</v>
      </c>
    </row>
    <row r="124" spans="1:15" ht="12.75" customHeight="1">
      <c r="A124" s="382" t="s">
        <v>279</v>
      </c>
      <c r="B124" s="383"/>
      <c r="C124" s="383"/>
      <c r="D124" s="383"/>
      <c r="E124" s="383"/>
      <c r="F124" s="384"/>
      <c r="G124" s="163">
        <f>+M124</f>
        <v>0.72026999999999997</v>
      </c>
      <c r="I124" s="328" t="s">
        <v>214</v>
      </c>
      <c r="J124" s="328"/>
      <c r="K124" s="81">
        <f>+AVERAGE(K97:K123)</f>
        <v>0.39035999999999998</v>
      </c>
      <c r="M124" s="81">
        <f>+AVERAGE(M97:M123)</f>
        <v>0.72026999999999997</v>
      </c>
      <c r="O124" s="81">
        <f>+AVERAGE(O97:O123)</f>
        <v>0</v>
      </c>
    </row>
    <row r="127" spans="1:15" ht="13.5" customHeight="1" thickBot="1">
      <c r="A127" s="375" t="s">
        <v>179</v>
      </c>
      <c r="B127" s="376"/>
      <c r="C127" s="376"/>
      <c r="D127" s="376"/>
      <c r="E127" s="376"/>
      <c r="F127" s="376"/>
      <c r="G127" s="377"/>
    </row>
    <row r="128" spans="1:15" ht="28.5" customHeight="1">
      <c r="A128" s="378" t="s">
        <v>0</v>
      </c>
      <c r="B128" s="385" t="s">
        <v>43</v>
      </c>
      <c r="C128" s="386"/>
      <c r="D128" s="378" t="s">
        <v>35</v>
      </c>
      <c r="E128" s="114" t="s">
        <v>36</v>
      </c>
      <c r="F128" s="378" t="s">
        <v>1</v>
      </c>
      <c r="G128" s="378" t="s">
        <v>44</v>
      </c>
      <c r="J128" s="330">
        <v>11049</v>
      </c>
      <c r="K128" s="331"/>
      <c r="L128" s="330">
        <v>11536</v>
      </c>
      <c r="M128" s="331"/>
      <c r="N128" s="330">
        <v>11658</v>
      </c>
      <c r="O128" s="331"/>
    </row>
    <row r="129" spans="1:15" ht="30.75" thickBot="1">
      <c r="A129" s="379"/>
      <c r="B129" s="387"/>
      <c r="C129" s="388"/>
      <c r="D129" s="379"/>
      <c r="E129" s="115" t="s">
        <v>320</v>
      </c>
      <c r="F129" s="379"/>
      <c r="G129" s="379"/>
      <c r="I129" s="46" t="s">
        <v>211</v>
      </c>
      <c r="J129" s="46" t="s">
        <v>212</v>
      </c>
      <c r="K129" s="46" t="s">
        <v>213</v>
      </c>
      <c r="L129" s="46" t="s">
        <v>212</v>
      </c>
      <c r="M129" s="46" t="s">
        <v>213</v>
      </c>
      <c r="N129" s="46" t="s">
        <v>212</v>
      </c>
      <c r="O129" s="46" t="s">
        <v>213</v>
      </c>
    </row>
    <row r="130" spans="1:15" ht="72.75" thickBot="1">
      <c r="A130" s="137" t="s">
        <v>204</v>
      </c>
      <c r="B130" s="138">
        <v>1</v>
      </c>
      <c r="C130" s="13" t="s">
        <v>167</v>
      </c>
      <c r="D130" s="14" t="s">
        <v>180</v>
      </c>
      <c r="E130" s="13" t="s">
        <v>281</v>
      </c>
      <c r="F130" s="14" t="s">
        <v>168</v>
      </c>
      <c r="G130" s="34" t="s">
        <v>226</v>
      </c>
      <c r="I130" s="168">
        <v>1</v>
      </c>
      <c r="J130" s="164">
        <v>1</v>
      </c>
      <c r="K130" s="164">
        <f>($I$130*J130)</f>
        <v>1</v>
      </c>
      <c r="L130" s="169">
        <v>1</v>
      </c>
      <c r="M130" s="164">
        <f>($I$130*L130)</f>
        <v>1</v>
      </c>
      <c r="N130" s="164"/>
      <c r="O130" s="165">
        <f>($I$130*N130)</f>
        <v>0</v>
      </c>
    </row>
    <row r="131" spans="1:15" ht="84.75" customHeight="1" thickBot="1">
      <c r="A131" s="470" t="s">
        <v>205</v>
      </c>
      <c r="B131" s="112">
        <v>1</v>
      </c>
      <c r="C131" s="136" t="s">
        <v>334</v>
      </c>
      <c r="D131" s="14" t="s">
        <v>335</v>
      </c>
      <c r="E131" s="13" t="s">
        <v>416</v>
      </c>
      <c r="F131" s="14" t="s">
        <v>374</v>
      </c>
      <c r="G131" s="326" t="s">
        <v>373</v>
      </c>
      <c r="I131" s="168">
        <v>0.33333333333333337</v>
      </c>
      <c r="J131" s="164">
        <v>0.2</v>
      </c>
      <c r="K131" s="164">
        <v>0.2</v>
      </c>
      <c r="L131" s="169">
        <v>1</v>
      </c>
      <c r="M131" s="474">
        <f>+(I131*L131)+(I132*L132)+(I133*L133)</f>
        <v>0.66666666666666674</v>
      </c>
      <c r="N131" s="170"/>
      <c r="O131" s="165">
        <f>($I$131*N131)</f>
        <v>0</v>
      </c>
    </row>
    <row r="132" spans="1:15" ht="84.75" customHeight="1" thickBot="1">
      <c r="A132" s="471"/>
      <c r="B132" s="112">
        <v>2</v>
      </c>
      <c r="C132" s="136" t="s">
        <v>336</v>
      </c>
      <c r="D132" s="14" t="s">
        <v>338</v>
      </c>
      <c r="E132" s="13" t="s">
        <v>417</v>
      </c>
      <c r="F132" s="14" t="s">
        <v>168</v>
      </c>
      <c r="G132" s="473"/>
      <c r="I132" s="168">
        <v>0.33333333333333337</v>
      </c>
      <c r="J132" s="166"/>
      <c r="K132" s="166"/>
      <c r="L132" s="171">
        <v>1</v>
      </c>
      <c r="M132" s="475"/>
      <c r="N132" s="172"/>
      <c r="O132" s="167"/>
    </row>
    <row r="133" spans="1:15" ht="39" customHeight="1" thickBot="1">
      <c r="A133" s="472"/>
      <c r="B133" s="112">
        <v>3</v>
      </c>
      <c r="C133" s="136" t="s">
        <v>337</v>
      </c>
      <c r="D133" s="14" t="s">
        <v>335</v>
      </c>
      <c r="E133" s="13" t="s">
        <v>259</v>
      </c>
      <c r="F133" s="14" t="s">
        <v>168</v>
      </c>
      <c r="G133" s="327"/>
      <c r="I133" s="168">
        <v>0.33333333333333337</v>
      </c>
      <c r="J133" s="166"/>
      <c r="K133" s="166"/>
      <c r="L133" s="171">
        <v>0</v>
      </c>
      <c r="M133" s="476"/>
      <c r="N133" s="173"/>
      <c r="O133" s="167"/>
    </row>
    <row r="134" spans="1:15" ht="60.75" thickBot="1">
      <c r="A134" s="464" t="s">
        <v>206</v>
      </c>
      <c r="B134" s="138">
        <v>1</v>
      </c>
      <c r="C134" s="14" t="s">
        <v>170</v>
      </c>
      <c r="D134" s="14" t="s">
        <v>159</v>
      </c>
      <c r="E134" s="13" t="s">
        <v>282</v>
      </c>
      <c r="F134" s="14" t="s">
        <v>171</v>
      </c>
      <c r="G134" s="399" t="s">
        <v>226</v>
      </c>
      <c r="I134" s="174">
        <f>1/2</f>
        <v>0.5</v>
      </c>
      <c r="J134" s="140">
        <v>1</v>
      </c>
      <c r="K134" s="466">
        <f>($I$134*J134)+($I$135*J135)</f>
        <v>1</v>
      </c>
      <c r="L134" s="175">
        <v>1</v>
      </c>
      <c r="M134" s="466">
        <f>($I$134*L134)+($I$135*L135)</f>
        <v>1</v>
      </c>
      <c r="N134" s="140"/>
      <c r="O134" s="468">
        <f>($I$134*N134)+($I$135*N135)</f>
        <v>0</v>
      </c>
    </row>
    <row r="135" spans="1:15" ht="60.75" thickBot="1">
      <c r="A135" s="465"/>
      <c r="B135" s="138">
        <v>2</v>
      </c>
      <c r="C135" s="14" t="s">
        <v>172</v>
      </c>
      <c r="D135" s="14" t="s">
        <v>120</v>
      </c>
      <c r="E135" s="13" t="s">
        <v>283</v>
      </c>
      <c r="F135" s="14" t="s">
        <v>171</v>
      </c>
      <c r="G135" s="401"/>
      <c r="I135" s="176">
        <f>1/2</f>
        <v>0.5</v>
      </c>
      <c r="J135" s="141">
        <v>1</v>
      </c>
      <c r="K135" s="467"/>
      <c r="L135" s="177">
        <v>1</v>
      </c>
      <c r="M135" s="467"/>
      <c r="N135" s="141"/>
      <c r="O135" s="469"/>
    </row>
    <row r="136" spans="1:15" ht="45" customHeight="1" thickBot="1">
      <c r="A136" s="137" t="s">
        <v>207</v>
      </c>
      <c r="B136" s="138">
        <v>1</v>
      </c>
      <c r="C136" s="14" t="s">
        <v>173</v>
      </c>
      <c r="D136" s="14" t="s">
        <v>181</v>
      </c>
      <c r="E136" s="14" t="s">
        <v>375</v>
      </c>
      <c r="F136" s="14" t="s">
        <v>171</v>
      </c>
      <c r="G136" s="34" t="s">
        <v>377</v>
      </c>
      <c r="I136" s="168">
        <v>1</v>
      </c>
      <c r="J136" s="164">
        <v>0</v>
      </c>
      <c r="K136" s="164">
        <f>($I$136*J136)</f>
        <v>0</v>
      </c>
      <c r="L136" s="169">
        <v>0.5</v>
      </c>
      <c r="M136" s="164">
        <f>($I$136*L136)</f>
        <v>0.5</v>
      </c>
      <c r="N136" s="178"/>
      <c r="O136" s="165">
        <f>($I$136*N136)</f>
        <v>0</v>
      </c>
    </row>
    <row r="137" spans="1:15" ht="57" customHeight="1" thickBot="1">
      <c r="A137" s="137" t="s">
        <v>208</v>
      </c>
      <c r="B137" s="138">
        <v>1</v>
      </c>
      <c r="C137" s="14" t="s">
        <v>174</v>
      </c>
      <c r="D137" s="14" t="s">
        <v>118</v>
      </c>
      <c r="E137" s="14" t="s">
        <v>376</v>
      </c>
      <c r="F137" s="14" t="s">
        <v>171</v>
      </c>
      <c r="G137" s="34" t="s">
        <v>378</v>
      </c>
      <c r="I137" s="168">
        <v>1</v>
      </c>
      <c r="J137" s="164">
        <v>0</v>
      </c>
      <c r="K137" s="164">
        <f>($I$137*J137)</f>
        <v>0</v>
      </c>
      <c r="L137" s="169">
        <v>0.2</v>
      </c>
      <c r="M137" s="164">
        <f>($I$137*L137)</f>
        <v>0.2</v>
      </c>
      <c r="N137" s="178"/>
      <c r="O137" s="165">
        <f>($I$137*N137)</f>
        <v>0</v>
      </c>
    </row>
    <row r="138" spans="1:15" ht="54.75" customHeight="1" thickBot="1">
      <c r="A138" s="477" t="s">
        <v>209</v>
      </c>
      <c r="B138" s="138">
        <v>1</v>
      </c>
      <c r="C138" s="14" t="s">
        <v>175</v>
      </c>
      <c r="D138" s="14" t="s">
        <v>182</v>
      </c>
      <c r="E138" s="14" t="s">
        <v>418</v>
      </c>
      <c r="F138" s="14" t="s">
        <v>171</v>
      </c>
      <c r="G138" s="326" t="s">
        <v>379</v>
      </c>
      <c r="I138" s="174">
        <f>1/2</f>
        <v>0.5</v>
      </c>
      <c r="J138" s="140">
        <v>0</v>
      </c>
      <c r="K138" s="466">
        <f>($I$138*J138)+($I$139*J139)</f>
        <v>0</v>
      </c>
      <c r="L138" s="175">
        <v>1</v>
      </c>
      <c r="M138" s="466">
        <f>($I$134*L138)+($I$135*L139)</f>
        <v>0.75</v>
      </c>
      <c r="N138" s="140"/>
      <c r="O138" s="468">
        <f>($I$134*N138)+($I$135*N139)</f>
        <v>0</v>
      </c>
    </row>
    <row r="139" spans="1:15" ht="48.75" customHeight="1" thickBot="1">
      <c r="A139" s="478"/>
      <c r="B139" s="138" t="s">
        <v>176</v>
      </c>
      <c r="C139" s="14" t="s">
        <v>419</v>
      </c>
      <c r="D139" s="14" t="s">
        <v>119</v>
      </c>
      <c r="E139" s="14" t="s">
        <v>422</v>
      </c>
      <c r="F139" s="14" t="s">
        <v>62</v>
      </c>
      <c r="G139" s="327"/>
      <c r="I139" s="176">
        <f>1/2</f>
        <v>0.5</v>
      </c>
      <c r="J139" s="141">
        <v>0</v>
      </c>
      <c r="K139" s="467"/>
      <c r="L139" s="177">
        <v>0.5</v>
      </c>
      <c r="M139" s="467"/>
      <c r="N139" s="141"/>
      <c r="O139" s="469"/>
    </row>
    <row r="140" spans="1:15" ht="45" customHeight="1" thickBot="1">
      <c r="A140" s="137" t="s">
        <v>210</v>
      </c>
      <c r="B140" s="138">
        <v>1</v>
      </c>
      <c r="C140" s="14" t="s">
        <v>178</v>
      </c>
      <c r="D140" s="14" t="s">
        <v>183</v>
      </c>
      <c r="E140" s="14" t="s">
        <v>296</v>
      </c>
      <c r="F140" s="14" t="s">
        <v>171</v>
      </c>
      <c r="G140" s="34" t="s">
        <v>380</v>
      </c>
      <c r="I140" s="168">
        <v>1</v>
      </c>
      <c r="J140" s="164">
        <v>0</v>
      </c>
      <c r="K140" s="164">
        <f>($I$140*J140)</f>
        <v>0</v>
      </c>
      <c r="L140" s="169">
        <v>0</v>
      </c>
      <c r="M140" s="164">
        <f>($I$140*L140)</f>
        <v>0</v>
      </c>
      <c r="N140" s="178"/>
      <c r="O140" s="165">
        <f>($I$140*N140)</f>
        <v>0</v>
      </c>
    </row>
    <row r="141" spans="1:15" ht="12.75" customHeight="1">
      <c r="A141" s="364" t="s">
        <v>280</v>
      </c>
      <c r="B141" s="365"/>
      <c r="C141" s="365"/>
      <c r="D141" s="365"/>
      <c r="E141" s="365"/>
      <c r="F141" s="366"/>
      <c r="G141" s="109">
        <f>+M141</f>
        <v>0.58809523809523812</v>
      </c>
      <c r="I141" s="328" t="s">
        <v>214</v>
      </c>
      <c r="J141" s="328"/>
      <c r="K141" s="81">
        <f>+AVERAGE(K130:K140)</f>
        <v>0.31428571428571433</v>
      </c>
      <c r="M141" s="81">
        <f>+AVERAGE(M130:M140)</f>
        <v>0.58809523809523812</v>
      </c>
      <c r="O141" s="81">
        <f>+AVERAGE(O130:O140)</f>
        <v>0</v>
      </c>
    </row>
    <row r="142" spans="1:15" ht="12.75">
      <c r="A142" s="367" t="s">
        <v>184</v>
      </c>
      <c r="B142" s="368"/>
      <c r="C142" s="368"/>
      <c r="D142" s="368"/>
      <c r="E142" s="368"/>
      <c r="F142" s="369"/>
      <c r="G142" s="110">
        <f>+M143</f>
        <v>0.71194182539682538</v>
      </c>
    </row>
    <row r="143" spans="1:15" ht="18" customHeight="1">
      <c r="I143" s="329" t="s">
        <v>215</v>
      </c>
      <c r="J143" s="329"/>
      <c r="K143" s="86">
        <f>+AVERAGE(K24,K41,K65,K90,K124,K141)</f>
        <v>0.37114992504409172</v>
      </c>
      <c r="L143" s="85"/>
      <c r="M143" s="86">
        <f>+AVERAGE(M24,M41,M65,M90,M124,M141)</f>
        <v>0.71194182539682538</v>
      </c>
      <c r="N143" s="85"/>
      <c r="O143" s="86">
        <f>+AVERAGE(O24,O41,O65,O90,O124,O141)</f>
        <v>0</v>
      </c>
    </row>
  </sheetData>
  <mergeCells count="217">
    <mergeCell ref="A142:F142"/>
    <mergeCell ref="I143:J143"/>
    <mergeCell ref="A138:A139"/>
    <mergeCell ref="G138:G139"/>
    <mergeCell ref="K138:K139"/>
    <mergeCell ref="M138:M139"/>
    <mergeCell ref="O138:O139"/>
    <mergeCell ref="A141:F141"/>
    <mergeCell ref="I141:J141"/>
    <mergeCell ref="L128:M128"/>
    <mergeCell ref="N128:O128"/>
    <mergeCell ref="A134:A135"/>
    <mergeCell ref="G134:G135"/>
    <mergeCell ref="K134:K135"/>
    <mergeCell ref="M134:M135"/>
    <mergeCell ref="O134:O135"/>
    <mergeCell ref="A124:F124"/>
    <mergeCell ref="I124:J124"/>
    <mergeCell ref="A127:G127"/>
    <mergeCell ref="A128:A129"/>
    <mergeCell ref="B128:C129"/>
    <mergeCell ref="D128:D129"/>
    <mergeCell ref="F128:F129"/>
    <mergeCell ref="G128:G129"/>
    <mergeCell ref="J128:K128"/>
    <mergeCell ref="A131:A133"/>
    <mergeCell ref="G131:G133"/>
    <mergeCell ref="M131:M133"/>
    <mergeCell ref="A115:A117"/>
    <mergeCell ref="G115:G117"/>
    <mergeCell ref="K115:K117"/>
    <mergeCell ref="M115:M117"/>
    <mergeCell ref="O115:O117"/>
    <mergeCell ref="A118:A122"/>
    <mergeCell ref="G118:G122"/>
    <mergeCell ref="K118:K122"/>
    <mergeCell ref="M118:M122"/>
    <mergeCell ref="O118:O122"/>
    <mergeCell ref="O107:O109"/>
    <mergeCell ref="A111:A114"/>
    <mergeCell ref="G111:G114"/>
    <mergeCell ref="K111:K114"/>
    <mergeCell ref="M111:M114"/>
    <mergeCell ref="O111:O114"/>
    <mergeCell ref="I102:I104"/>
    <mergeCell ref="J102:J104"/>
    <mergeCell ref="L102:L104"/>
    <mergeCell ref="N102:N104"/>
    <mergeCell ref="A107:A109"/>
    <mergeCell ref="G107:G109"/>
    <mergeCell ref="K107:K109"/>
    <mergeCell ref="M107:M109"/>
    <mergeCell ref="A101:A104"/>
    <mergeCell ref="G101:G104"/>
    <mergeCell ref="K101:K104"/>
    <mergeCell ref="M101:M104"/>
    <mergeCell ref="O101:O104"/>
    <mergeCell ref="B102:B104"/>
    <mergeCell ref="C102:C104"/>
    <mergeCell ref="D102:D104"/>
    <mergeCell ref="E102:E104"/>
    <mergeCell ref="F102:F104"/>
    <mergeCell ref="J95:K95"/>
    <mergeCell ref="L95:M95"/>
    <mergeCell ref="N95:O95"/>
    <mergeCell ref="A97:A100"/>
    <mergeCell ref="G97:G100"/>
    <mergeCell ref="K97:K100"/>
    <mergeCell ref="M97:M100"/>
    <mergeCell ref="O97:O100"/>
    <mergeCell ref="A94:G94"/>
    <mergeCell ref="A95:A96"/>
    <mergeCell ref="B95:C96"/>
    <mergeCell ref="D95:D96"/>
    <mergeCell ref="F95:F96"/>
    <mergeCell ref="G95:G96"/>
    <mergeCell ref="A84:A89"/>
    <mergeCell ref="G84:G89"/>
    <mergeCell ref="K84:K89"/>
    <mergeCell ref="M84:M89"/>
    <mergeCell ref="O84:O89"/>
    <mergeCell ref="A90:F90"/>
    <mergeCell ref="I90:J90"/>
    <mergeCell ref="A75:A80"/>
    <mergeCell ref="G75:G80"/>
    <mergeCell ref="K75:K80"/>
    <mergeCell ref="M75:M80"/>
    <mergeCell ref="O75:O80"/>
    <mergeCell ref="A82:A83"/>
    <mergeCell ref="G82:G83"/>
    <mergeCell ref="K82:K83"/>
    <mergeCell ref="M82:M83"/>
    <mergeCell ref="O82:O83"/>
    <mergeCell ref="N71:O71"/>
    <mergeCell ref="A73:A74"/>
    <mergeCell ref="G73:G74"/>
    <mergeCell ref="K73:K74"/>
    <mergeCell ref="M73:M74"/>
    <mergeCell ref="O73:O74"/>
    <mergeCell ref="O61:O63"/>
    <mergeCell ref="A65:F65"/>
    <mergeCell ref="I65:J65"/>
    <mergeCell ref="A70:G70"/>
    <mergeCell ref="A71:A72"/>
    <mergeCell ref="B71:C72"/>
    <mergeCell ref="D71:D72"/>
    <mergeCell ref="F71:F72"/>
    <mergeCell ref="G71:G72"/>
    <mergeCell ref="J71:K71"/>
    <mergeCell ref="A61:A63"/>
    <mergeCell ref="G61:G63"/>
    <mergeCell ref="K61:K63"/>
    <mergeCell ref="M61:M63"/>
    <mergeCell ref="L71:M71"/>
    <mergeCell ref="L45:M45"/>
    <mergeCell ref="N45:O45"/>
    <mergeCell ref="A47:A52"/>
    <mergeCell ref="G47:G52"/>
    <mergeCell ref="K47:K52"/>
    <mergeCell ref="M47:M52"/>
    <mergeCell ref="O47:O52"/>
    <mergeCell ref="I56:I57"/>
    <mergeCell ref="J56:J57"/>
    <mergeCell ref="L56:L57"/>
    <mergeCell ref="N56:N57"/>
    <mergeCell ref="A53:A60"/>
    <mergeCell ref="G53:G60"/>
    <mergeCell ref="K53:K60"/>
    <mergeCell ref="M53:M60"/>
    <mergeCell ref="O53:O60"/>
    <mergeCell ref="B56:B57"/>
    <mergeCell ref="C56:C57"/>
    <mergeCell ref="D56:D57"/>
    <mergeCell ref="E56:E57"/>
    <mergeCell ref="F56:F57"/>
    <mergeCell ref="A41:F41"/>
    <mergeCell ref="I41:J41"/>
    <mergeCell ref="A44:G44"/>
    <mergeCell ref="A45:A46"/>
    <mergeCell ref="B45:C46"/>
    <mergeCell ref="D45:D46"/>
    <mergeCell ref="F45:F46"/>
    <mergeCell ref="G45:G46"/>
    <mergeCell ref="J45:K45"/>
    <mergeCell ref="L28:M28"/>
    <mergeCell ref="N28:O28"/>
    <mergeCell ref="B30:C30"/>
    <mergeCell ref="G30:G32"/>
    <mergeCell ref="K30:K32"/>
    <mergeCell ref="M30:M32"/>
    <mergeCell ref="O30:O32"/>
    <mergeCell ref="B31:C31"/>
    <mergeCell ref="B32:C32"/>
    <mergeCell ref="M12:M13"/>
    <mergeCell ref="O12:O13"/>
    <mergeCell ref="A14:A17"/>
    <mergeCell ref="G14:G17"/>
    <mergeCell ref="K14:K17"/>
    <mergeCell ref="M14:M17"/>
    <mergeCell ref="O14:O17"/>
    <mergeCell ref="O18:O19"/>
    <mergeCell ref="A20:A23"/>
    <mergeCell ref="G20:G23"/>
    <mergeCell ref="K20:K23"/>
    <mergeCell ref="M20:M23"/>
    <mergeCell ref="O20:O23"/>
    <mergeCell ref="J15:J16"/>
    <mergeCell ref="L15:L16"/>
    <mergeCell ref="N15:N16"/>
    <mergeCell ref="A18:A19"/>
    <mergeCell ref="G18:G19"/>
    <mergeCell ref="K18:K19"/>
    <mergeCell ref="M18:M19"/>
    <mergeCell ref="B15:B16"/>
    <mergeCell ref="C15:C16"/>
    <mergeCell ref="D15:D16"/>
    <mergeCell ref="E15:E16"/>
    <mergeCell ref="L7:M7"/>
    <mergeCell ref="N7:O7"/>
    <mergeCell ref="A9:A11"/>
    <mergeCell ref="G9:G11"/>
    <mergeCell ref="K9:K11"/>
    <mergeCell ref="M9:M11"/>
    <mergeCell ref="O9:O11"/>
    <mergeCell ref="A2:G2"/>
    <mergeCell ref="A3:G3"/>
    <mergeCell ref="A4:E4"/>
    <mergeCell ref="F4:G4"/>
    <mergeCell ref="A6:G6"/>
    <mergeCell ref="A7:A8"/>
    <mergeCell ref="B7:C8"/>
    <mergeCell ref="D7:D8"/>
    <mergeCell ref="F7:F8"/>
    <mergeCell ref="G7:G8"/>
    <mergeCell ref="B33:C33"/>
    <mergeCell ref="B34:C34"/>
    <mergeCell ref="B35:C35"/>
    <mergeCell ref="B36:C36"/>
    <mergeCell ref="B37:C37"/>
    <mergeCell ref="B38:C38"/>
    <mergeCell ref="B39:C39"/>
    <mergeCell ref="B40:C40"/>
    <mergeCell ref="J7:K7"/>
    <mergeCell ref="A24:F24"/>
    <mergeCell ref="I24:J24"/>
    <mergeCell ref="A27:G27"/>
    <mergeCell ref="A28:A29"/>
    <mergeCell ref="B28:C29"/>
    <mergeCell ref="D28:D29"/>
    <mergeCell ref="F28:F29"/>
    <mergeCell ref="G28:G29"/>
    <mergeCell ref="J28:K28"/>
    <mergeCell ref="A12:A13"/>
    <mergeCell ref="G12:G13"/>
    <mergeCell ref="K12:K13"/>
    <mergeCell ref="F15:F16"/>
    <mergeCell ref="I15:I16"/>
  </mergeCells>
  <conditionalFormatting sqref="E7:E8">
    <cfRule type="duplicateValues" dxfId="10" priority="5"/>
  </conditionalFormatting>
  <conditionalFormatting sqref="E45:E46">
    <cfRule type="duplicateValues" dxfId="9" priority="4"/>
  </conditionalFormatting>
  <conditionalFormatting sqref="E71:E72">
    <cfRule type="duplicateValues" dxfId="8" priority="3"/>
  </conditionalFormatting>
  <conditionalFormatting sqref="E95:E96">
    <cfRule type="duplicateValues" dxfId="7" priority="2"/>
  </conditionalFormatting>
  <conditionalFormatting sqref="E128:E129">
    <cfRule type="duplicateValues" dxfId="6" priority="1"/>
  </conditionalFormatting>
  <hyperlinks>
    <hyperlink ref="E14" r:id="rId1"/>
    <hyperlink ref="E17" r:id="rId2"/>
    <hyperlink ref="E47" r:id="rId3"/>
    <hyperlink ref="E51" r:id="rId4" display="Se han elaborado y publicado en la página web de la SJD los informes de PQRS correspondientes a los meses de enero, febrero y marzo de 2021. _x000a__x000a_Se evidencian en el siguiente enlace: https://www.secretariajuridica.gov.co/transparencia/instrumentos-gestion-i"/>
    <hyperlink ref="E80" r:id="rId5" display="Se publicó en la Intranet de la SJD una pieza comunicacional invitando a los funcionarios y colaboradores conocer a Manual de Servicio a la ciudadanía emitido por la Secretaría General._x000a__x000a_Ver en el siguiente enlace: https://secretariajuridica.gov.co/intran"/>
    <hyperlink ref="E81" r:id="rId6" display="En numeral 9.3 del Plan Institucional de Capacitación- PIC 2021 se incluyeron temáticas relativas a la anticorrupción, transparencia y servicio a la ciudadanía respectivamente._x000a__x000a_Consultar Plan en el siguiente enlace: https://secretariajuridica.gov.co/site"/>
  </hyperlinks>
  <pageMargins left="0.7" right="0.7" top="0.75" bottom="0.75" header="0.3" footer="0.3"/>
  <pageSetup orientation="portrait" horizontalDpi="300" verticalDpi="300"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4"/>
  <sheetViews>
    <sheetView tabSelected="1" zoomScaleNormal="100" zoomScaleSheetLayoutView="70" workbookViewId="0">
      <selection sqref="A1:M1"/>
    </sheetView>
  </sheetViews>
  <sheetFormatPr baseColWidth="10" defaultRowHeight="15"/>
  <cols>
    <col min="1" max="1" width="32.42578125" style="222" customWidth="1"/>
    <col min="2" max="2" width="24.5703125" style="222" customWidth="1"/>
    <col min="3" max="3" width="37.85546875" style="222" customWidth="1"/>
    <col min="4" max="4" width="27.28515625" style="222" customWidth="1"/>
    <col min="5" max="5" width="27" style="222" customWidth="1"/>
    <col min="6" max="6" width="20.7109375" style="222" customWidth="1"/>
    <col min="7" max="7" width="28" style="222" customWidth="1"/>
    <col min="8" max="8" width="66.140625" style="222" customWidth="1"/>
    <col min="9" max="10" width="21.7109375" style="222" customWidth="1"/>
    <col min="11" max="11" width="17.28515625" style="222" customWidth="1"/>
    <col min="12" max="12" width="24.5703125" style="226" customWidth="1"/>
    <col min="13" max="13" width="40.28515625" style="226" customWidth="1"/>
    <col min="14" max="14" width="17.85546875" style="222" customWidth="1"/>
    <col min="15" max="16384" width="11.42578125" style="222"/>
  </cols>
  <sheetData>
    <row r="1" spans="1:14" ht="40.5" customHeight="1" thickBot="1">
      <c r="A1" s="480" t="s">
        <v>429</v>
      </c>
      <c r="B1" s="480"/>
      <c r="C1" s="480"/>
      <c r="D1" s="480"/>
      <c r="E1" s="480"/>
      <c r="F1" s="480"/>
      <c r="G1" s="480"/>
      <c r="H1" s="480"/>
      <c r="I1" s="480"/>
      <c r="J1" s="480"/>
      <c r="K1" s="480"/>
      <c r="L1" s="480"/>
      <c r="M1" s="480"/>
      <c r="N1" s="221"/>
    </row>
    <row r="2" spans="1:14" ht="32.25" customHeight="1" thickBot="1">
      <c r="A2" s="481" t="s">
        <v>432</v>
      </c>
      <c r="B2" s="481"/>
      <c r="C2" s="481"/>
      <c r="D2" s="481"/>
      <c r="E2" s="481"/>
      <c r="F2" s="481"/>
      <c r="G2" s="481"/>
      <c r="H2" s="481"/>
      <c r="I2" s="481"/>
      <c r="J2" s="482" t="s">
        <v>433</v>
      </c>
      <c r="K2" s="482"/>
      <c r="L2" s="482"/>
      <c r="M2" s="482"/>
      <c r="N2" s="223"/>
    </row>
    <row r="3" spans="1:14" ht="15.75">
      <c r="A3" s="221"/>
      <c r="B3" s="221"/>
      <c r="C3" s="221"/>
      <c r="D3" s="221"/>
      <c r="E3" s="221"/>
      <c r="F3" s="221"/>
      <c r="G3" s="221"/>
      <c r="H3" s="221"/>
      <c r="I3" s="221"/>
      <c r="J3" s="221"/>
      <c r="K3" s="221"/>
      <c r="L3" s="221"/>
      <c r="M3" s="221"/>
      <c r="N3" s="221"/>
    </row>
    <row r="4" spans="1:14" ht="22.5" customHeight="1">
      <c r="A4" s="479" t="s">
        <v>22</v>
      </c>
      <c r="B4" s="479"/>
      <c r="C4" s="479"/>
      <c r="D4" s="479"/>
      <c r="E4" s="479"/>
      <c r="F4" s="479"/>
      <c r="G4" s="479"/>
      <c r="H4" s="479"/>
      <c r="I4" s="479"/>
      <c r="J4" s="479"/>
      <c r="K4" s="479"/>
      <c r="L4" s="479"/>
      <c r="M4" s="479"/>
      <c r="N4" s="224"/>
    </row>
    <row r="5" spans="1:14" ht="63.75" customHeight="1">
      <c r="A5" s="483" t="s">
        <v>0</v>
      </c>
      <c r="B5" s="483" t="s">
        <v>434</v>
      </c>
      <c r="C5" s="483" t="s">
        <v>43</v>
      </c>
      <c r="D5" s="483" t="s">
        <v>423</v>
      </c>
      <c r="E5" s="483" t="s">
        <v>1</v>
      </c>
      <c r="F5" s="483" t="s">
        <v>472</v>
      </c>
      <c r="G5" s="483"/>
      <c r="H5" s="306" t="s">
        <v>36</v>
      </c>
      <c r="I5" s="484" t="s">
        <v>431</v>
      </c>
      <c r="J5" s="484"/>
      <c r="K5" s="484"/>
      <c r="L5" s="484"/>
      <c r="M5" s="484"/>
    </row>
    <row r="6" spans="1:14" ht="47.25">
      <c r="A6" s="483"/>
      <c r="B6" s="483"/>
      <c r="C6" s="483"/>
      <c r="D6" s="483"/>
      <c r="E6" s="483"/>
      <c r="F6" s="306" t="s">
        <v>435</v>
      </c>
      <c r="G6" s="306" t="s">
        <v>436</v>
      </c>
      <c r="H6" s="306" t="s">
        <v>437</v>
      </c>
      <c r="I6" s="190" t="s">
        <v>473</v>
      </c>
      <c r="J6" s="190" t="s">
        <v>474</v>
      </c>
      <c r="K6" s="190" t="s">
        <v>475</v>
      </c>
      <c r="L6" s="190" t="s">
        <v>476</v>
      </c>
      <c r="M6" s="320" t="s">
        <v>44</v>
      </c>
    </row>
    <row r="7" spans="1:14" ht="74.25" customHeight="1">
      <c r="A7" s="487" t="s">
        <v>438</v>
      </c>
      <c r="B7" s="305">
        <v>1</v>
      </c>
      <c r="C7" s="192" t="s">
        <v>439</v>
      </c>
      <c r="D7" s="192" t="s">
        <v>440</v>
      </c>
      <c r="E7" s="192" t="s">
        <v>441</v>
      </c>
      <c r="F7" s="193">
        <v>44713</v>
      </c>
      <c r="G7" s="193">
        <v>44742</v>
      </c>
      <c r="H7" s="281" t="s">
        <v>712</v>
      </c>
      <c r="I7" s="194">
        <v>0</v>
      </c>
      <c r="J7" s="194"/>
      <c r="K7" s="194"/>
      <c r="L7" s="488">
        <f>+AVERAGE(I7:I10)</f>
        <v>0.5</v>
      </c>
      <c r="M7" s="134"/>
    </row>
    <row r="8" spans="1:14" ht="74.25" customHeight="1">
      <c r="A8" s="487"/>
      <c r="B8" s="195">
        <v>2</v>
      </c>
      <c r="C8" s="305" t="s">
        <v>442</v>
      </c>
      <c r="D8" s="192" t="s">
        <v>443</v>
      </c>
      <c r="E8" s="192" t="s">
        <v>150</v>
      </c>
      <c r="F8" s="193">
        <v>44743</v>
      </c>
      <c r="G8" s="193">
        <v>44803</v>
      </c>
      <c r="H8" s="281" t="s">
        <v>711</v>
      </c>
      <c r="I8" s="196">
        <v>0</v>
      </c>
      <c r="J8" s="196"/>
      <c r="K8" s="196"/>
      <c r="L8" s="487"/>
      <c r="M8" s="134"/>
    </row>
    <row r="9" spans="1:14" ht="109.5" customHeight="1">
      <c r="A9" s="487"/>
      <c r="B9" s="195">
        <v>3</v>
      </c>
      <c r="C9" s="305" t="s">
        <v>444</v>
      </c>
      <c r="D9" s="192" t="s">
        <v>445</v>
      </c>
      <c r="E9" s="192" t="s">
        <v>150</v>
      </c>
      <c r="F9" s="193">
        <v>44593</v>
      </c>
      <c r="G9" s="193">
        <v>44651</v>
      </c>
      <c r="H9" s="185" t="s">
        <v>713</v>
      </c>
      <c r="I9" s="196">
        <v>1</v>
      </c>
      <c r="J9" s="196"/>
      <c r="K9" s="196"/>
      <c r="L9" s="487"/>
      <c r="M9" s="309"/>
    </row>
    <row r="10" spans="1:14" ht="129.75" customHeight="1">
      <c r="A10" s="487"/>
      <c r="B10" s="195">
        <v>4</v>
      </c>
      <c r="C10" s="305" t="s">
        <v>446</v>
      </c>
      <c r="D10" s="192" t="s">
        <v>447</v>
      </c>
      <c r="E10" s="192" t="s">
        <v>150</v>
      </c>
      <c r="F10" s="193">
        <v>44571</v>
      </c>
      <c r="G10" s="193">
        <v>44651</v>
      </c>
      <c r="H10" s="185" t="s">
        <v>785</v>
      </c>
      <c r="I10" s="196">
        <v>1</v>
      </c>
      <c r="J10" s="196"/>
      <c r="K10" s="196"/>
      <c r="L10" s="487"/>
      <c r="M10" s="309"/>
    </row>
    <row r="11" spans="1:14" ht="165" customHeight="1">
      <c r="A11" s="487" t="s">
        <v>448</v>
      </c>
      <c r="B11" s="195">
        <v>1</v>
      </c>
      <c r="C11" s="305" t="s">
        <v>449</v>
      </c>
      <c r="D11" s="192" t="s">
        <v>450</v>
      </c>
      <c r="E11" s="192" t="s">
        <v>150</v>
      </c>
      <c r="F11" s="193">
        <v>44571</v>
      </c>
      <c r="G11" s="193">
        <v>44589</v>
      </c>
      <c r="H11" s="185" t="s">
        <v>786</v>
      </c>
      <c r="I11" s="196">
        <v>1</v>
      </c>
      <c r="J11" s="196"/>
      <c r="K11" s="196"/>
      <c r="L11" s="488">
        <f>+AVERAGE(I11:I14)</f>
        <v>1</v>
      </c>
      <c r="M11" s="134"/>
    </row>
    <row r="12" spans="1:14" ht="74.25" customHeight="1">
      <c r="A12" s="487"/>
      <c r="B12" s="302">
        <v>2</v>
      </c>
      <c r="C12" s="303" t="s">
        <v>689</v>
      </c>
      <c r="D12" s="303" t="s">
        <v>451</v>
      </c>
      <c r="E12" s="303" t="s">
        <v>150</v>
      </c>
      <c r="F12" s="304">
        <v>44571</v>
      </c>
      <c r="G12" s="304">
        <v>44620</v>
      </c>
      <c r="H12" s="185" t="s">
        <v>714</v>
      </c>
      <c r="I12" s="196">
        <v>1</v>
      </c>
      <c r="J12" s="196"/>
      <c r="K12" s="196"/>
      <c r="L12" s="487"/>
      <c r="M12" s="309"/>
    </row>
    <row r="13" spans="1:14" ht="169.5" customHeight="1">
      <c r="A13" s="487"/>
      <c r="B13" s="195">
        <v>3</v>
      </c>
      <c r="C13" s="305" t="s">
        <v>690</v>
      </c>
      <c r="D13" s="192" t="s">
        <v>452</v>
      </c>
      <c r="E13" s="192" t="s">
        <v>453</v>
      </c>
      <c r="F13" s="193">
        <v>44533</v>
      </c>
      <c r="G13" s="197">
        <v>44651</v>
      </c>
      <c r="H13" s="185" t="s">
        <v>715</v>
      </c>
      <c r="I13" s="196">
        <v>1</v>
      </c>
      <c r="J13" s="196"/>
      <c r="K13" s="196"/>
      <c r="L13" s="487"/>
      <c r="M13" s="134"/>
    </row>
    <row r="14" spans="1:14" ht="129.75" customHeight="1">
      <c r="A14" s="487"/>
      <c r="B14" s="195">
        <v>4</v>
      </c>
      <c r="C14" s="305" t="s">
        <v>454</v>
      </c>
      <c r="D14" s="305" t="s">
        <v>424</v>
      </c>
      <c r="E14" s="192" t="s">
        <v>150</v>
      </c>
      <c r="F14" s="197">
        <v>44540</v>
      </c>
      <c r="G14" s="197">
        <v>44589</v>
      </c>
      <c r="H14" s="283" t="s">
        <v>716</v>
      </c>
      <c r="I14" s="196">
        <v>1</v>
      </c>
      <c r="J14" s="196"/>
      <c r="K14" s="196"/>
      <c r="L14" s="487"/>
      <c r="M14" s="309"/>
    </row>
    <row r="15" spans="1:14" ht="134.25" customHeight="1">
      <c r="A15" s="487" t="s">
        <v>455</v>
      </c>
      <c r="B15" s="195">
        <v>1</v>
      </c>
      <c r="C15" s="305" t="s">
        <v>456</v>
      </c>
      <c r="D15" s="305" t="s">
        <v>425</v>
      </c>
      <c r="E15" s="192" t="s">
        <v>150</v>
      </c>
      <c r="F15" s="197">
        <v>44554</v>
      </c>
      <c r="G15" s="197">
        <v>44575</v>
      </c>
      <c r="H15" s="198" t="s">
        <v>717</v>
      </c>
      <c r="I15" s="186">
        <v>1</v>
      </c>
      <c r="J15" s="186"/>
      <c r="K15" s="186"/>
      <c r="L15" s="488">
        <f>+AVERAGE(I15:I17)</f>
        <v>1</v>
      </c>
      <c r="M15" s="134"/>
    </row>
    <row r="16" spans="1:14" ht="129" customHeight="1">
      <c r="A16" s="487"/>
      <c r="B16" s="195">
        <v>2</v>
      </c>
      <c r="C16" s="305" t="s">
        <v>457</v>
      </c>
      <c r="D16" s="305" t="s">
        <v>458</v>
      </c>
      <c r="E16" s="192" t="s">
        <v>150</v>
      </c>
      <c r="F16" s="197">
        <v>44213</v>
      </c>
      <c r="G16" s="197">
        <v>44586</v>
      </c>
      <c r="H16" s="283" t="s">
        <v>716</v>
      </c>
      <c r="I16" s="186">
        <v>1</v>
      </c>
      <c r="J16" s="186"/>
      <c r="K16" s="186"/>
      <c r="L16" s="487"/>
      <c r="M16" s="134"/>
    </row>
    <row r="17" spans="1:14" ht="156" customHeight="1">
      <c r="A17" s="487"/>
      <c r="B17" s="195">
        <v>3</v>
      </c>
      <c r="C17" s="305" t="s">
        <v>459</v>
      </c>
      <c r="D17" s="305" t="s">
        <v>460</v>
      </c>
      <c r="E17" s="192" t="s">
        <v>150</v>
      </c>
      <c r="F17" s="197">
        <v>44222</v>
      </c>
      <c r="G17" s="197">
        <v>44589</v>
      </c>
      <c r="H17" s="283" t="s">
        <v>718</v>
      </c>
      <c r="I17" s="186">
        <v>1</v>
      </c>
      <c r="J17" s="186"/>
      <c r="K17" s="186"/>
      <c r="L17" s="487"/>
      <c r="M17" s="134"/>
    </row>
    <row r="18" spans="1:14" ht="174.75" customHeight="1">
      <c r="A18" s="310" t="s">
        <v>461</v>
      </c>
      <c r="B18" s="195">
        <v>1</v>
      </c>
      <c r="C18" s="305" t="s">
        <v>462</v>
      </c>
      <c r="D18" s="305" t="s">
        <v>463</v>
      </c>
      <c r="E18" s="305" t="s">
        <v>453</v>
      </c>
      <c r="F18" s="197">
        <v>44652</v>
      </c>
      <c r="G18" s="197">
        <v>44915</v>
      </c>
      <c r="H18" s="198" t="s">
        <v>787</v>
      </c>
      <c r="I18" s="284">
        <v>0.33300000000000002</v>
      </c>
      <c r="J18" s="186"/>
      <c r="K18" s="186"/>
      <c r="L18" s="311">
        <f>+I18</f>
        <v>0.33300000000000002</v>
      </c>
      <c r="M18" s="134"/>
    </row>
    <row r="19" spans="1:14" ht="167.25" customHeight="1">
      <c r="A19" s="487" t="s">
        <v>464</v>
      </c>
      <c r="B19" s="305">
        <v>1</v>
      </c>
      <c r="C19" s="305" t="s">
        <v>15</v>
      </c>
      <c r="D19" s="305" t="s">
        <v>465</v>
      </c>
      <c r="E19" s="305" t="s">
        <v>466</v>
      </c>
      <c r="F19" s="193">
        <v>44564</v>
      </c>
      <c r="G19" s="193">
        <v>44592</v>
      </c>
      <c r="H19" s="198" t="s">
        <v>788</v>
      </c>
      <c r="I19" s="186">
        <v>1</v>
      </c>
      <c r="J19" s="186"/>
      <c r="K19" s="186"/>
      <c r="L19" s="488">
        <f>+AVERAGE(I19:I22)</f>
        <v>0.58325000000000005</v>
      </c>
      <c r="M19" s="134"/>
    </row>
    <row r="20" spans="1:14" ht="189.75" customHeight="1">
      <c r="A20" s="487"/>
      <c r="B20" s="305">
        <v>2</v>
      </c>
      <c r="C20" s="192" t="s">
        <v>17</v>
      </c>
      <c r="D20" s="192" t="s">
        <v>467</v>
      </c>
      <c r="E20" s="192" t="s">
        <v>466</v>
      </c>
      <c r="F20" s="193">
        <v>44578</v>
      </c>
      <c r="G20" s="193">
        <v>44592</v>
      </c>
      <c r="H20" s="198" t="s">
        <v>719</v>
      </c>
      <c r="I20" s="186">
        <v>1</v>
      </c>
      <c r="J20" s="186"/>
      <c r="K20" s="186"/>
      <c r="L20" s="487"/>
      <c r="M20" s="134"/>
    </row>
    <row r="21" spans="1:14" ht="157.5" customHeight="1">
      <c r="A21" s="487"/>
      <c r="B21" s="305">
        <v>3</v>
      </c>
      <c r="C21" s="192" t="s">
        <v>468</v>
      </c>
      <c r="D21" s="192" t="s">
        <v>469</v>
      </c>
      <c r="E21" s="192" t="s">
        <v>466</v>
      </c>
      <c r="F21" s="193">
        <v>44578</v>
      </c>
      <c r="G21" s="193">
        <v>44818</v>
      </c>
      <c r="H21" s="198" t="s">
        <v>720</v>
      </c>
      <c r="I21" s="284">
        <v>0.33300000000000002</v>
      </c>
      <c r="J21" s="186"/>
      <c r="K21" s="186"/>
      <c r="L21" s="487"/>
      <c r="M21" s="134"/>
    </row>
    <row r="22" spans="1:14" ht="74.25" customHeight="1">
      <c r="A22" s="487"/>
      <c r="B22" s="305">
        <v>4</v>
      </c>
      <c r="C22" s="192" t="s">
        <v>470</v>
      </c>
      <c r="D22" s="192" t="s">
        <v>471</v>
      </c>
      <c r="E22" s="192" t="s">
        <v>441</v>
      </c>
      <c r="F22" s="193">
        <v>44697</v>
      </c>
      <c r="G22" s="193">
        <v>44870</v>
      </c>
      <c r="H22" s="198" t="s">
        <v>721</v>
      </c>
      <c r="I22" s="186">
        <v>0</v>
      </c>
      <c r="J22" s="186"/>
      <c r="K22" s="186"/>
      <c r="L22" s="487"/>
      <c r="M22" s="134"/>
    </row>
    <row r="23" spans="1:14" ht="29.25" customHeight="1">
      <c r="A23" s="485" t="s">
        <v>45</v>
      </c>
      <c r="B23" s="485"/>
      <c r="C23" s="485"/>
      <c r="D23" s="485"/>
      <c r="E23" s="485"/>
      <c r="F23" s="485"/>
      <c r="G23" s="485"/>
      <c r="H23" s="485"/>
      <c r="I23" s="485"/>
      <c r="J23" s="485"/>
      <c r="K23" s="485"/>
      <c r="L23" s="486">
        <f>+AVERAGE(L7:L22)</f>
        <v>0.68325000000000002</v>
      </c>
      <c r="M23" s="486"/>
      <c r="N23" s="225"/>
    </row>
    <row r="24" spans="1:14">
      <c r="N24" s="227"/>
    </row>
    <row r="25" spans="1:14">
      <c r="N25" s="227"/>
    </row>
    <row r="138" spans="1:13" ht="15.75">
      <c r="A138" s="269"/>
      <c r="B138" s="269"/>
      <c r="C138" s="269"/>
      <c r="D138" s="269"/>
      <c r="E138" s="269"/>
      <c r="F138" s="269"/>
      <c r="G138" s="269"/>
      <c r="H138" s="269"/>
      <c r="I138" s="269"/>
      <c r="J138" s="269"/>
      <c r="K138" s="269"/>
      <c r="L138" s="270"/>
      <c r="M138" s="270"/>
    </row>
    <row r="139" spans="1:13" ht="15.75">
      <c r="A139" s="269"/>
      <c r="B139" s="269"/>
      <c r="C139" s="269"/>
      <c r="D139" s="269"/>
      <c r="E139" s="269"/>
      <c r="F139" s="269"/>
      <c r="G139" s="269"/>
      <c r="H139" s="269"/>
      <c r="I139" s="269"/>
      <c r="J139" s="269"/>
      <c r="K139" s="269"/>
      <c r="L139" s="270"/>
      <c r="M139" s="270"/>
    </row>
    <row r="140" spans="1:13" ht="15.75">
      <c r="A140" s="269"/>
      <c r="B140" s="269"/>
      <c r="C140" s="269"/>
      <c r="D140" s="269"/>
      <c r="E140" s="269"/>
      <c r="F140" s="269"/>
      <c r="G140" s="269"/>
      <c r="H140" s="269"/>
      <c r="I140" s="269"/>
      <c r="J140" s="269"/>
      <c r="K140" s="269"/>
      <c r="L140" s="270"/>
      <c r="M140" s="270"/>
    </row>
    <row r="154" ht="18" customHeight="1"/>
  </sheetData>
  <mergeCells count="21">
    <mergeCell ref="A23:K23"/>
    <mergeCell ref="L23:M23"/>
    <mergeCell ref="A7:A10"/>
    <mergeCell ref="A11:A14"/>
    <mergeCell ref="A15:A17"/>
    <mergeCell ref="A19:A22"/>
    <mergeCell ref="L7:L10"/>
    <mergeCell ref="L11:L14"/>
    <mergeCell ref="L15:L17"/>
    <mergeCell ref="L19:L22"/>
    <mergeCell ref="A4:M4"/>
    <mergeCell ref="A1:M1"/>
    <mergeCell ref="A2:I2"/>
    <mergeCell ref="J2:M2"/>
    <mergeCell ref="A5:A6"/>
    <mergeCell ref="E5:E6"/>
    <mergeCell ref="D5:D6"/>
    <mergeCell ref="I5:M5"/>
    <mergeCell ref="B5:B6"/>
    <mergeCell ref="C5:C6"/>
    <mergeCell ref="F5:G5"/>
  </mergeCells>
  <conditionalFormatting sqref="H5:H6">
    <cfRule type="duplicateValues" dxfId="5" priority="12"/>
  </conditionalFormatting>
  <pageMargins left="0.70866141732283472" right="0.70866141732283472" top="0.74803149606299213" bottom="0.74803149606299213" header="0.31496062992125984" footer="0.31496062992125984"/>
  <pageSetup scale="29" orientation="landscape" r:id="rId1"/>
  <headerFooter>
    <oddFooter>Página &amp;P</oddFooter>
  </headerFooter>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workbookViewId="0">
      <selection activeCell="C4" sqref="C4"/>
    </sheetView>
  </sheetViews>
  <sheetFormatPr baseColWidth="10" defaultRowHeight="15"/>
  <cols>
    <col min="3" max="7" width="27.42578125" customWidth="1"/>
    <col min="8" max="12" width="33.7109375" customWidth="1"/>
    <col min="13" max="13" width="33.7109375" hidden="1" customWidth="1"/>
    <col min="15" max="18" width="0" hidden="1" customWidth="1"/>
  </cols>
  <sheetData>
    <row r="1" spans="1:17" s="222" customFormat="1" ht="23.25" customHeight="1">
      <c r="A1" s="494" t="s">
        <v>46</v>
      </c>
      <c r="B1" s="495"/>
      <c r="C1" s="495"/>
      <c r="D1" s="495"/>
      <c r="E1" s="495"/>
      <c r="F1" s="495"/>
      <c r="G1" s="495"/>
      <c r="H1" s="495"/>
      <c r="I1" s="495"/>
      <c r="J1" s="495"/>
      <c r="K1" s="495"/>
      <c r="L1" s="495"/>
      <c r="M1" s="496"/>
      <c r="N1" s="223"/>
    </row>
    <row r="2" spans="1:17" s="222" customFormat="1" ht="36.75" customHeight="1">
      <c r="A2" s="498" t="s">
        <v>477</v>
      </c>
      <c r="B2" s="497"/>
      <c r="C2" s="497" t="s">
        <v>509</v>
      </c>
      <c r="D2" s="497"/>
      <c r="E2" s="497"/>
      <c r="F2" s="497"/>
      <c r="G2" s="497"/>
      <c r="H2" s="484" t="s">
        <v>431</v>
      </c>
      <c r="I2" s="484"/>
      <c r="J2" s="484"/>
      <c r="K2" s="484"/>
      <c r="L2" s="484"/>
      <c r="M2" s="499"/>
      <c r="O2" s="222">
        <f>SUM(P1:P1)</f>
        <v>0</v>
      </c>
      <c r="P2" s="222">
        <v>5</v>
      </c>
      <c r="Q2" s="222">
        <f>O2/P2</f>
        <v>0</v>
      </c>
    </row>
    <row r="3" spans="1:17" s="222" customFormat="1" ht="52.5" customHeight="1">
      <c r="A3" s="229" t="s">
        <v>478</v>
      </c>
      <c r="B3" s="230" t="s">
        <v>479</v>
      </c>
      <c r="C3" s="321" t="s">
        <v>480</v>
      </c>
      <c r="D3" s="321" t="s">
        <v>481</v>
      </c>
      <c r="E3" s="321" t="s">
        <v>482</v>
      </c>
      <c r="F3" s="321" t="s">
        <v>483</v>
      </c>
      <c r="G3" s="321" t="s">
        <v>510</v>
      </c>
      <c r="H3" s="190" t="s">
        <v>722</v>
      </c>
      <c r="I3" s="190" t="s">
        <v>473</v>
      </c>
      <c r="J3" s="190" t="s">
        <v>474</v>
      </c>
      <c r="K3" s="190" t="s">
        <v>475</v>
      </c>
      <c r="L3" s="190" t="s">
        <v>476</v>
      </c>
      <c r="M3" s="322" t="s">
        <v>44</v>
      </c>
    </row>
    <row r="4" spans="1:17" s="222" customFormat="1" ht="192">
      <c r="A4" s="296" t="s">
        <v>484</v>
      </c>
      <c r="B4" s="297" t="s">
        <v>485</v>
      </c>
      <c r="C4" s="298" t="s">
        <v>500</v>
      </c>
      <c r="D4" s="297" t="s">
        <v>691</v>
      </c>
      <c r="E4" s="297" t="s">
        <v>508</v>
      </c>
      <c r="F4" s="297" t="s">
        <v>512</v>
      </c>
      <c r="G4" s="298" t="s">
        <v>511</v>
      </c>
      <c r="H4" s="323" t="s">
        <v>789</v>
      </c>
      <c r="I4" s="285">
        <v>0.1</v>
      </c>
      <c r="J4" s="134"/>
      <c r="K4" s="186"/>
      <c r="L4" s="186">
        <f t="shared" ref="L4:L11" si="0">+I4</f>
        <v>0.1</v>
      </c>
      <c r="M4" s="282"/>
    </row>
    <row r="5" spans="1:17" s="222" customFormat="1" ht="192">
      <c r="A5" s="296" t="s">
        <v>486</v>
      </c>
      <c r="B5" s="297" t="s">
        <v>487</v>
      </c>
      <c r="C5" s="298" t="s">
        <v>501</v>
      </c>
      <c r="D5" s="297" t="s">
        <v>691</v>
      </c>
      <c r="E5" s="297" t="s">
        <v>508</v>
      </c>
      <c r="F5" s="297" t="s">
        <v>512</v>
      </c>
      <c r="G5" s="298" t="s">
        <v>511</v>
      </c>
      <c r="H5" s="323" t="s">
        <v>789</v>
      </c>
      <c r="I5" s="285">
        <v>0.1</v>
      </c>
      <c r="J5" s="134"/>
      <c r="K5" s="186"/>
      <c r="L5" s="186">
        <f t="shared" si="0"/>
        <v>0.1</v>
      </c>
      <c r="M5" s="282"/>
    </row>
    <row r="6" spans="1:17" s="222" customFormat="1" ht="133.5" customHeight="1">
      <c r="A6" s="296" t="s">
        <v>488</v>
      </c>
      <c r="B6" s="297" t="s">
        <v>489</v>
      </c>
      <c r="C6" s="298" t="s">
        <v>502</v>
      </c>
      <c r="D6" s="297" t="s">
        <v>691</v>
      </c>
      <c r="E6" s="297" t="s">
        <v>508</v>
      </c>
      <c r="F6" s="297" t="s">
        <v>512</v>
      </c>
      <c r="G6" s="298" t="s">
        <v>511</v>
      </c>
      <c r="H6" s="323" t="s">
        <v>789</v>
      </c>
      <c r="I6" s="285">
        <v>0.1</v>
      </c>
      <c r="J6" s="134"/>
      <c r="K6" s="186"/>
      <c r="L6" s="186">
        <f t="shared" si="0"/>
        <v>0.1</v>
      </c>
      <c r="M6" s="282"/>
    </row>
    <row r="7" spans="1:17" s="222" customFormat="1" ht="126" customHeight="1">
      <c r="A7" s="296" t="s">
        <v>490</v>
      </c>
      <c r="B7" s="297" t="s">
        <v>491</v>
      </c>
      <c r="C7" s="298" t="s">
        <v>503</v>
      </c>
      <c r="D7" s="297" t="s">
        <v>691</v>
      </c>
      <c r="E7" s="297" t="s">
        <v>508</v>
      </c>
      <c r="F7" s="297" t="s">
        <v>512</v>
      </c>
      <c r="G7" s="298" t="s">
        <v>511</v>
      </c>
      <c r="H7" s="323" t="s">
        <v>789</v>
      </c>
      <c r="I7" s="285">
        <v>0.1</v>
      </c>
      <c r="J7" s="134"/>
      <c r="K7" s="186"/>
      <c r="L7" s="186">
        <f t="shared" si="0"/>
        <v>0.1</v>
      </c>
      <c r="M7" s="282"/>
    </row>
    <row r="8" spans="1:17" s="222" customFormat="1" ht="125.25" customHeight="1">
      <c r="A8" s="296" t="s">
        <v>492</v>
      </c>
      <c r="B8" s="297" t="s">
        <v>493</v>
      </c>
      <c r="C8" s="298" t="s">
        <v>504</v>
      </c>
      <c r="D8" s="297" t="s">
        <v>691</v>
      </c>
      <c r="E8" s="297" t="s">
        <v>508</v>
      </c>
      <c r="F8" s="297" t="s">
        <v>512</v>
      </c>
      <c r="G8" s="298" t="s">
        <v>511</v>
      </c>
      <c r="H8" s="323" t="s">
        <v>789</v>
      </c>
      <c r="I8" s="285">
        <v>0.1</v>
      </c>
      <c r="J8" s="134"/>
      <c r="K8" s="186"/>
      <c r="L8" s="186">
        <f t="shared" si="0"/>
        <v>0.1</v>
      </c>
      <c r="M8" s="282"/>
    </row>
    <row r="9" spans="1:17" s="222" customFormat="1" ht="228">
      <c r="A9" s="296" t="s">
        <v>494</v>
      </c>
      <c r="B9" s="297" t="s">
        <v>495</v>
      </c>
      <c r="C9" s="298" t="s">
        <v>505</v>
      </c>
      <c r="D9" s="297" t="s">
        <v>691</v>
      </c>
      <c r="E9" s="297" t="s">
        <v>508</v>
      </c>
      <c r="F9" s="297" t="s">
        <v>512</v>
      </c>
      <c r="G9" s="298" t="s">
        <v>511</v>
      </c>
      <c r="H9" s="323" t="s">
        <v>789</v>
      </c>
      <c r="I9" s="285">
        <v>0.1</v>
      </c>
      <c r="J9" s="134"/>
      <c r="K9" s="186"/>
      <c r="L9" s="186">
        <f t="shared" si="0"/>
        <v>0.1</v>
      </c>
      <c r="M9" s="282"/>
    </row>
    <row r="10" spans="1:17" s="222" customFormat="1" ht="192">
      <c r="A10" s="296" t="s">
        <v>496</v>
      </c>
      <c r="B10" s="297" t="s">
        <v>497</v>
      </c>
      <c r="C10" s="298" t="s">
        <v>506</v>
      </c>
      <c r="D10" s="297" t="s">
        <v>691</v>
      </c>
      <c r="E10" s="297" t="s">
        <v>508</v>
      </c>
      <c r="F10" s="297" t="s">
        <v>512</v>
      </c>
      <c r="G10" s="298" t="s">
        <v>511</v>
      </c>
      <c r="H10" s="323" t="s">
        <v>789</v>
      </c>
      <c r="I10" s="285">
        <v>0.1</v>
      </c>
      <c r="J10" s="134"/>
      <c r="K10" s="186"/>
      <c r="L10" s="186">
        <f t="shared" si="0"/>
        <v>0.1</v>
      </c>
      <c r="M10" s="282"/>
    </row>
    <row r="11" spans="1:17" s="222" customFormat="1" ht="192.75" thickBot="1">
      <c r="A11" s="299" t="s">
        <v>498</v>
      </c>
      <c r="B11" s="300" t="s">
        <v>499</v>
      </c>
      <c r="C11" s="301" t="s">
        <v>507</v>
      </c>
      <c r="D11" s="300" t="s">
        <v>691</v>
      </c>
      <c r="E11" s="300" t="s">
        <v>508</v>
      </c>
      <c r="F11" s="300" t="s">
        <v>512</v>
      </c>
      <c r="G11" s="301" t="s">
        <v>511</v>
      </c>
      <c r="H11" s="323" t="s">
        <v>789</v>
      </c>
      <c r="I11" s="285">
        <v>0.1</v>
      </c>
      <c r="J11" s="187"/>
      <c r="K11" s="188"/>
      <c r="L11" s="186">
        <f t="shared" si="0"/>
        <v>0.1</v>
      </c>
      <c r="M11" s="282"/>
    </row>
    <row r="12" spans="1:17" s="222" customFormat="1" ht="12.75" customHeight="1" thickBot="1">
      <c r="A12" s="489" t="s">
        <v>54</v>
      </c>
      <c r="B12" s="490"/>
      <c r="C12" s="490"/>
      <c r="D12" s="490"/>
      <c r="E12" s="490"/>
      <c r="F12" s="490"/>
      <c r="G12" s="490"/>
      <c r="H12" s="490"/>
      <c r="I12" s="490"/>
      <c r="J12" s="490"/>
      <c r="K12" s="491"/>
      <c r="L12" s="492">
        <f>+AVERAGE(L4:L11)</f>
        <v>9.9999999999999992E-2</v>
      </c>
      <c r="M12" s="493"/>
      <c r="N12" s="231"/>
    </row>
  </sheetData>
  <mergeCells count="6">
    <mergeCell ref="A12:K12"/>
    <mergeCell ref="L12:M12"/>
    <mergeCell ref="A1:M1"/>
    <mergeCell ref="C2:G2"/>
    <mergeCell ref="A2:B2"/>
    <mergeCell ref="H2:M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2"/>
  <sheetViews>
    <sheetView workbookViewId="0">
      <selection activeCell="C2" sqref="C2:C3"/>
    </sheetView>
  </sheetViews>
  <sheetFormatPr baseColWidth="10" defaultRowHeight="15"/>
  <cols>
    <col min="1" max="1" width="23.5703125" customWidth="1"/>
    <col min="2" max="5" width="18.42578125" customWidth="1"/>
    <col min="8" max="8" width="55.85546875" customWidth="1"/>
    <col min="9" max="12" width="26" customWidth="1"/>
    <col min="13" max="13" width="36.28515625" customWidth="1"/>
  </cols>
  <sheetData>
    <row r="1" spans="1:16" s="222" customFormat="1" ht="33.75" customHeight="1">
      <c r="A1" s="500" t="s">
        <v>78</v>
      </c>
      <c r="B1" s="501"/>
      <c r="C1" s="501"/>
      <c r="D1" s="501"/>
      <c r="E1" s="501"/>
      <c r="F1" s="501"/>
      <c r="G1" s="501"/>
      <c r="H1" s="501"/>
      <c r="I1" s="501"/>
      <c r="J1" s="501"/>
      <c r="K1" s="501"/>
      <c r="L1" s="501"/>
      <c r="M1" s="501"/>
      <c r="N1" s="221"/>
    </row>
    <row r="2" spans="1:16" s="222" customFormat="1" ht="31.5">
      <c r="A2" s="503" t="s">
        <v>0</v>
      </c>
      <c r="B2" s="503" t="s">
        <v>434</v>
      </c>
      <c r="C2" s="503" t="s">
        <v>43</v>
      </c>
      <c r="D2" s="503" t="s">
        <v>423</v>
      </c>
      <c r="E2" s="503" t="s">
        <v>1</v>
      </c>
      <c r="F2" s="503" t="s">
        <v>472</v>
      </c>
      <c r="G2" s="503"/>
      <c r="H2" s="189" t="s">
        <v>36</v>
      </c>
      <c r="I2" s="484" t="s">
        <v>431</v>
      </c>
      <c r="J2" s="484"/>
      <c r="K2" s="484"/>
      <c r="L2" s="484"/>
      <c r="M2" s="484"/>
      <c r="N2" s="228"/>
    </row>
    <row r="3" spans="1:16" s="222" customFormat="1" ht="47.25">
      <c r="A3" s="503"/>
      <c r="B3" s="503"/>
      <c r="C3" s="503"/>
      <c r="D3" s="503"/>
      <c r="E3" s="503"/>
      <c r="F3" s="189" t="s">
        <v>435</v>
      </c>
      <c r="G3" s="189" t="s">
        <v>436</v>
      </c>
      <c r="H3" s="189" t="s">
        <v>437</v>
      </c>
      <c r="I3" s="190" t="s">
        <v>473</v>
      </c>
      <c r="J3" s="190" t="s">
        <v>474</v>
      </c>
      <c r="K3" s="190" t="s">
        <v>475</v>
      </c>
      <c r="L3" s="190" t="s">
        <v>476</v>
      </c>
      <c r="M3" s="211" t="s">
        <v>44</v>
      </c>
      <c r="N3" s="228"/>
    </row>
    <row r="4" spans="1:16" s="222" customFormat="1" ht="183" customHeight="1">
      <c r="A4" s="502" t="s">
        <v>513</v>
      </c>
      <c r="B4" s="207">
        <v>1</v>
      </c>
      <c r="C4" s="192" t="s">
        <v>514</v>
      </c>
      <c r="D4" s="192" t="s">
        <v>515</v>
      </c>
      <c r="E4" s="192" t="s">
        <v>60</v>
      </c>
      <c r="F4" s="212">
        <v>44585</v>
      </c>
      <c r="G4" s="193">
        <v>44895</v>
      </c>
      <c r="H4" s="286" t="s">
        <v>723</v>
      </c>
      <c r="I4" s="287">
        <v>0.2727</v>
      </c>
      <c r="J4" s="202"/>
      <c r="K4" s="203"/>
      <c r="L4" s="507">
        <f>+AVERAGE(I4:I10)</f>
        <v>0.58657142857142852</v>
      </c>
      <c r="M4" s="215"/>
    </row>
    <row r="5" spans="1:16" s="222" customFormat="1" ht="144" customHeight="1">
      <c r="A5" s="502"/>
      <c r="B5" s="207">
        <v>2</v>
      </c>
      <c r="C5" s="213" t="s">
        <v>516</v>
      </c>
      <c r="D5" s="214" t="s">
        <v>517</v>
      </c>
      <c r="E5" s="214" t="s">
        <v>60</v>
      </c>
      <c r="F5" s="208">
        <v>44562</v>
      </c>
      <c r="G5" s="193">
        <v>44926</v>
      </c>
      <c r="H5" s="286" t="s">
        <v>781</v>
      </c>
      <c r="I5" s="287">
        <v>0.33329999999999999</v>
      </c>
      <c r="J5" s="202"/>
      <c r="K5" s="203"/>
      <c r="L5" s="502"/>
      <c r="M5" s="312" t="s">
        <v>790</v>
      </c>
    </row>
    <row r="6" spans="1:16" s="222" customFormat="1" ht="208.5" customHeight="1">
      <c r="A6" s="502"/>
      <c r="B6" s="207">
        <v>3</v>
      </c>
      <c r="C6" s="184" t="s">
        <v>518</v>
      </c>
      <c r="D6" s="184" t="s">
        <v>519</v>
      </c>
      <c r="E6" s="184" t="s">
        <v>3</v>
      </c>
      <c r="F6" s="208">
        <v>44562</v>
      </c>
      <c r="G6" s="193">
        <v>44576</v>
      </c>
      <c r="H6" s="286" t="s">
        <v>791</v>
      </c>
      <c r="I6" s="285">
        <v>1</v>
      </c>
      <c r="J6" s="202"/>
      <c r="K6" s="203"/>
      <c r="L6" s="502"/>
      <c r="M6" s="215"/>
      <c r="P6" s="232"/>
    </row>
    <row r="7" spans="1:16" s="222" customFormat="1" ht="228.75" customHeight="1">
      <c r="A7" s="502"/>
      <c r="B7" s="207">
        <v>4</v>
      </c>
      <c r="C7" s="184" t="s">
        <v>520</v>
      </c>
      <c r="D7" s="184" t="s">
        <v>521</v>
      </c>
      <c r="E7" s="184" t="s">
        <v>3</v>
      </c>
      <c r="F7" s="208">
        <v>44562</v>
      </c>
      <c r="G7" s="208">
        <v>44592</v>
      </c>
      <c r="H7" s="286" t="s">
        <v>724</v>
      </c>
      <c r="I7" s="285">
        <v>1</v>
      </c>
      <c r="J7" s="202"/>
      <c r="K7" s="203"/>
      <c r="L7" s="502"/>
      <c r="M7" s="215"/>
    </row>
    <row r="8" spans="1:16" s="222" customFormat="1" ht="244.5" customHeight="1">
      <c r="A8" s="502"/>
      <c r="B8" s="207">
        <v>5</v>
      </c>
      <c r="C8" s="184" t="s">
        <v>522</v>
      </c>
      <c r="D8" s="184" t="s">
        <v>426</v>
      </c>
      <c r="E8" s="184" t="s">
        <v>3</v>
      </c>
      <c r="F8" s="208">
        <v>44562</v>
      </c>
      <c r="G8" s="208">
        <v>44592</v>
      </c>
      <c r="H8" s="286" t="s">
        <v>792</v>
      </c>
      <c r="I8" s="285">
        <v>1</v>
      </c>
      <c r="J8" s="202"/>
      <c r="K8" s="203"/>
      <c r="L8" s="502"/>
      <c r="M8" s="312" t="s">
        <v>779</v>
      </c>
    </row>
    <row r="9" spans="1:16" s="222" customFormat="1" ht="244.5" customHeight="1">
      <c r="A9" s="502"/>
      <c r="B9" s="207">
        <v>6</v>
      </c>
      <c r="C9" s="192" t="s">
        <v>58</v>
      </c>
      <c r="D9" s="192" t="s">
        <v>427</v>
      </c>
      <c r="E9" s="192" t="s">
        <v>523</v>
      </c>
      <c r="F9" s="193">
        <v>44576</v>
      </c>
      <c r="G9" s="193">
        <v>44910</v>
      </c>
      <c r="H9" s="286" t="s">
        <v>793</v>
      </c>
      <c r="I9" s="285">
        <v>0.5</v>
      </c>
      <c r="J9" s="202"/>
      <c r="K9" s="203"/>
      <c r="L9" s="502"/>
      <c r="M9" s="215"/>
    </row>
    <row r="10" spans="1:16" s="222" customFormat="1" ht="102.75" customHeight="1">
      <c r="A10" s="502"/>
      <c r="B10" s="207">
        <v>7</v>
      </c>
      <c r="C10" s="192" t="s">
        <v>524</v>
      </c>
      <c r="D10" s="192" t="s">
        <v>525</v>
      </c>
      <c r="E10" s="192" t="s">
        <v>523</v>
      </c>
      <c r="F10" s="193">
        <v>44683</v>
      </c>
      <c r="G10" s="193">
        <v>44895</v>
      </c>
      <c r="H10" s="286" t="s">
        <v>725</v>
      </c>
      <c r="I10" s="287">
        <v>0</v>
      </c>
      <c r="J10" s="202"/>
      <c r="K10" s="203"/>
      <c r="L10" s="502"/>
      <c r="M10" s="204"/>
    </row>
    <row r="11" spans="1:16" s="222" customFormat="1" ht="273.75" customHeight="1">
      <c r="A11" s="502" t="s">
        <v>526</v>
      </c>
      <c r="B11" s="207">
        <v>1</v>
      </c>
      <c r="C11" s="192" t="s">
        <v>68</v>
      </c>
      <c r="D11" s="214" t="s">
        <v>527</v>
      </c>
      <c r="E11" s="192" t="s">
        <v>69</v>
      </c>
      <c r="F11" s="193">
        <v>44593</v>
      </c>
      <c r="G11" s="193">
        <v>44895</v>
      </c>
      <c r="H11" s="286" t="s">
        <v>726</v>
      </c>
      <c r="I11" s="287">
        <v>0.3</v>
      </c>
      <c r="J11" s="202"/>
      <c r="K11" s="203"/>
      <c r="L11" s="507">
        <f>+AVERAGE(I11:I18)</f>
        <v>0.29250416666666668</v>
      </c>
      <c r="M11" s="204"/>
    </row>
    <row r="12" spans="1:16" s="222" customFormat="1" ht="252">
      <c r="A12" s="502"/>
      <c r="B12" s="207">
        <v>2</v>
      </c>
      <c r="C12" s="184" t="s">
        <v>528</v>
      </c>
      <c r="D12" s="184" t="s">
        <v>529</v>
      </c>
      <c r="E12" s="184" t="s">
        <v>530</v>
      </c>
      <c r="F12" s="193">
        <v>44593</v>
      </c>
      <c r="G12" s="193">
        <v>44926</v>
      </c>
      <c r="H12" s="286" t="s">
        <v>794</v>
      </c>
      <c r="I12" s="287">
        <v>0.3</v>
      </c>
      <c r="J12" s="206"/>
      <c r="K12" s="203"/>
      <c r="L12" s="502"/>
      <c r="M12" s="204"/>
    </row>
    <row r="13" spans="1:16" s="222" customFormat="1" ht="94.5" customHeight="1">
      <c r="A13" s="502"/>
      <c r="B13" s="207">
        <v>3</v>
      </c>
      <c r="C13" s="184" t="s">
        <v>531</v>
      </c>
      <c r="D13" s="184" t="s">
        <v>532</v>
      </c>
      <c r="E13" s="184" t="s">
        <v>533</v>
      </c>
      <c r="F13" s="216">
        <v>44599</v>
      </c>
      <c r="G13" s="216">
        <v>44926</v>
      </c>
      <c r="H13" s="286" t="s">
        <v>727</v>
      </c>
      <c r="I13" s="287">
        <v>6.6699999999999995E-2</v>
      </c>
      <c r="J13" s="202"/>
      <c r="K13" s="203"/>
      <c r="L13" s="502"/>
      <c r="M13" s="312" t="s">
        <v>795</v>
      </c>
    </row>
    <row r="14" spans="1:16" s="222" customFormat="1" ht="265.5" customHeight="1">
      <c r="A14" s="502"/>
      <c r="B14" s="207">
        <v>4</v>
      </c>
      <c r="C14" s="217" t="s">
        <v>534</v>
      </c>
      <c r="D14" s="217" t="s">
        <v>535</v>
      </c>
      <c r="E14" s="217" t="s">
        <v>536</v>
      </c>
      <c r="F14" s="218">
        <v>44593</v>
      </c>
      <c r="G14" s="218">
        <v>44895</v>
      </c>
      <c r="H14" s="289" t="s">
        <v>796</v>
      </c>
      <c r="I14" s="287">
        <v>0.34</v>
      </c>
      <c r="J14" s="202"/>
      <c r="K14" s="203"/>
      <c r="L14" s="502"/>
      <c r="M14" s="204"/>
    </row>
    <row r="15" spans="1:16" s="222" customFormat="1" ht="240" customHeight="1">
      <c r="A15" s="502"/>
      <c r="B15" s="207">
        <v>5</v>
      </c>
      <c r="C15" s="184" t="s">
        <v>537</v>
      </c>
      <c r="D15" s="184" t="s">
        <v>538</v>
      </c>
      <c r="E15" s="184" t="s">
        <v>3</v>
      </c>
      <c r="F15" s="216">
        <v>44621</v>
      </c>
      <c r="G15" s="216">
        <v>44681</v>
      </c>
      <c r="H15" s="286" t="s">
        <v>797</v>
      </c>
      <c r="I15" s="285">
        <v>1</v>
      </c>
      <c r="J15" s="202"/>
      <c r="K15" s="203"/>
      <c r="L15" s="502"/>
      <c r="M15" s="204"/>
    </row>
    <row r="16" spans="1:16" s="222" customFormat="1" ht="85.5" customHeight="1">
      <c r="A16" s="502"/>
      <c r="B16" s="207">
        <v>6</v>
      </c>
      <c r="C16" s="184" t="s">
        <v>539</v>
      </c>
      <c r="D16" s="192" t="s">
        <v>540</v>
      </c>
      <c r="E16" s="184" t="s">
        <v>3</v>
      </c>
      <c r="F16" s="216">
        <v>44713</v>
      </c>
      <c r="G16" s="216">
        <v>44804</v>
      </c>
      <c r="H16" s="286" t="s">
        <v>728</v>
      </c>
      <c r="I16" s="287">
        <v>0</v>
      </c>
      <c r="J16" s="202"/>
      <c r="K16" s="203"/>
      <c r="L16" s="502"/>
      <c r="M16" s="204"/>
    </row>
    <row r="17" spans="1:16" s="222" customFormat="1" ht="82.5" customHeight="1">
      <c r="A17" s="502"/>
      <c r="B17" s="207">
        <v>7</v>
      </c>
      <c r="C17" s="192" t="s">
        <v>541</v>
      </c>
      <c r="D17" s="192" t="s">
        <v>542</v>
      </c>
      <c r="E17" s="192" t="s">
        <v>3</v>
      </c>
      <c r="F17" s="193">
        <v>44774</v>
      </c>
      <c r="G17" s="193">
        <v>44804</v>
      </c>
      <c r="H17" s="286" t="s">
        <v>729</v>
      </c>
      <c r="I17" s="287">
        <v>0</v>
      </c>
      <c r="J17" s="202"/>
      <c r="K17" s="203"/>
      <c r="L17" s="502"/>
      <c r="M17" s="204"/>
    </row>
    <row r="18" spans="1:16" s="222" customFormat="1" ht="204.75" customHeight="1">
      <c r="A18" s="502"/>
      <c r="B18" s="207">
        <v>8</v>
      </c>
      <c r="C18" s="192" t="s">
        <v>543</v>
      </c>
      <c r="D18" s="192" t="s">
        <v>692</v>
      </c>
      <c r="E18" s="192" t="s">
        <v>544</v>
      </c>
      <c r="F18" s="219">
        <v>44600</v>
      </c>
      <c r="G18" s="219">
        <v>44895</v>
      </c>
      <c r="H18" s="286" t="s">
        <v>798</v>
      </c>
      <c r="I18" s="287">
        <v>0.33333333333333337</v>
      </c>
      <c r="J18" s="202"/>
      <c r="K18" s="203"/>
      <c r="L18" s="502"/>
      <c r="M18" s="312" t="s">
        <v>799</v>
      </c>
    </row>
    <row r="19" spans="1:16" s="222" customFormat="1" ht="154.5" customHeight="1">
      <c r="A19" s="502" t="s">
        <v>545</v>
      </c>
      <c r="B19" s="207">
        <v>1</v>
      </c>
      <c r="C19" s="184" t="s">
        <v>546</v>
      </c>
      <c r="D19" s="184" t="s">
        <v>547</v>
      </c>
      <c r="E19" s="184" t="s">
        <v>3</v>
      </c>
      <c r="F19" s="208">
        <v>44576</v>
      </c>
      <c r="G19" s="208">
        <v>44895</v>
      </c>
      <c r="H19" s="286" t="s">
        <v>800</v>
      </c>
      <c r="I19" s="287">
        <v>0.5</v>
      </c>
      <c r="J19" s="202"/>
      <c r="K19" s="203"/>
      <c r="L19" s="507">
        <f>+AVERAGE(I19:I21)</f>
        <v>0.16666666666666666</v>
      </c>
      <c r="M19" s="204"/>
    </row>
    <row r="20" spans="1:16" s="222" customFormat="1" ht="123.75" customHeight="1">
      <c r="A20" s="502"/>
      <c r="B20" s="207">
        <v>2</v>
      </c>
      <c r="C20" s="192" t="s">
        <v>548</v>
      </c>
      <c r="D20" s="192" t="s">
        <v>549</v>
      </c>
      <c r="E20" s="192" t="s">
        <v>3</v>
      </c>
      <c r="F20" s="193">
        <v>44805</v>
      </c>
      <c r="G20" s="193">
        <v>44865</v>
      </c>
      <c r="H20" s="286" t="s">
        <v>730</v>
      </c>
      <c r="I20" s="287">
        <v>0</v>
      </c>
      <c r="J20" s="202"/>
      <c r="K20" s="203"/>
      <c r="L20" s="502"/>
      <c r="M20" s="204"/>
    </row>
    <row r="21" spans="1:16" s="222" customFormat="1" ht="60.75" thickBot="1">
      <c r="A21" s="502"/>
      <c r="B21" s="207">
        <v>3</v>
      </c>
      <c r="C21" s="209" t="s">
        <v>550</v>
      </c>
      <c r="D21" s="209" t="s">
        <v>551</v>
      </c>
      <c r="E21" s="209" t="s">
        <v>693</v>
      </c>
      <c r="F21" s="210">
        <v>44866</v>
      </c>
      <c r="G21" s="210">
        <v>44910</v>
      </c>
      <c r="H21" s="286" t="s">
        <v>731</v>
      </c>
      <c r="I21" s="287">
        <v>0</v>
      </c>
      <c r="J21" s="202"/>
      <c r="K21" s="203"/>
      <c r="L21" s="502"/>
      <c r="M21" s="204"/>
      <c r="P21" s="232"/>
    </row>
    <row r="22" spans="1:16" s="222" customFormat="1" ht="26.25" customHeight="1">
      <c r="A22" s="504" t="s">
        <v>114</v>
      </c>
      <c r="B22" s="505"/>
      <c r="C22" s="505"/>
      <c r="D22" s="505"/>
      <c r="E22" s="505"/>
      <c r="F22" s="505"/>
      <c r="G22" s="505"/>
      <c r="H22" s="505"/>
      <c r="I22" s="505"/>
      <c r="J22" s="505"/>
      <c r="K22" s="506"/>
      <c r="L22" s="508">
        <f>+AVERAGE(L4:L21)</f>
        <v>0.34858075396825394</v>
      </c>
      <c r="M22" s="509"/>
      <c r="N22" s="233"/>
      <c r="P22" s="234"/>
    </row>
  </sheetData>
  <autoFilter ref="A3:P22"/>
  <mergeCells count="16">
    <mergeCell ref="A22:K22"/>
    <mergeCell ref="L4:L10"/>
    <mergeCell ref="L22:M22"/>
    <mergeCell ref="L11:L18"/>
    <mergeCell ref="L19:L21"/>
    <mergeCell ref="A1:M1"/>
    <mergeCell ref="A4:A10"/>
    <mergeCell ref="A11:A18"/>
    <mergeCell ref="A19:A21"/>
    <mergeCell ref="A2:A3"/>
    <mergeCell ref="B2:B3"/>
    <mergeCell ref="C2:C3"/>
    <mergeCell ref="D2:D3"/>
    <mergeCell ref="E2:E3"/>
    <mergeCell ref="F2:G2"/>
    <mergeCell ref="I2:M2"/>
  </mergeCells>
  <conditionalFormatting sqref="H2:H3">
    <cfRule type="duplicateValues" dxfId="4" priority="1"/>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C4" sqref="C4"/>
    </sheetView>
  </sheetViews>
  <sheetFormatPr baseColWidth="10" defaultRowHeight="15"/>
  <cols>
    <col min="1" max="1" width="28.42578125" customWidth="1"/>
    <col min="3" max="3" width="18.7109375" customWidth="1"/>
    <col min="5" max="5" width="21.85546875" customWidth="1"/>
    <col min="6" max="7" width="19.42578125" customWidth="1"/>
    <col min="8" max="8" width="40.7109375" customWidth="1"/>
    <col min="9" max="13" width="40.28515625" customWidth="1"/>
  </cols>
  <sheetData>
    <row r="1" spans="1:14" s="222" customFormat="1" ht="24" customHeight="1" thickBot="1">
      <c r="A1" s="517" t="s">
        <v>113</v>
      </c>
      <c r="B1" s="518"/>
      <c r="C1" s="518"/>
      <c r="D1" s="518"/>
      <c r="E1" s="518"/>
      <c r="F1" s="518"/>
      <c r="G1" s="518"/>
      <c r="H1" s="518"/>
      <c r="I1" s="518"/>
      <c r="J1" s="518"/>
      <c r="K1" s="518"/>
      <c r="L1" s="518"/>
      <c r="M1" s="518"/>
      <c r="N1" s="221"/>
    </row>
    <row r="2" spans="1:14" s="222" customFormat="1" ht="53.25" customHeight="1">
      <c r="A2" s="515" t="s">
        <v>0</v>
      </c>
      <c r="B2" s="519" t="s">
        <v>434</v>
      </c>
      <c r="C2" s="519" t="s">
        <v>43</v>
      </c>
      <c r="D2" s="519" t="s">
        <v>423</v>
      </c>
      <c r="E2" s="519" t="s">
        <v>1</v>
      </c>
      <c r="F2" s="519" t="s">
        <v>472</v>
      </c>
      <c r="G2" s="519"/>
      <c r="H2" s="235" t="s">
        <v>36</v>
      </c>
      <c r="I2" s="520" t="s">
        <v>431</v>
      </c>
      <c r="J2" s="520"/>
      <c r="K2" s="520"/>
      <c r="L2" s="520"/>
      <c r="M2" s="521"/>
      <c r="N2" s="228"/>
    </row>
    <row r="3" spans="1:14" s="324" customFormat="1" ht="31.5">
      <c r="A3" s="516"/>
      <c r="B3" s="503"/>
      <c r="C3" s="503"/>
      <c r="D3" s="503"/>
      <c r="E3" s="503"/>
      <c r="F3" s="319" t="s">
        <v>435</v>
      </c>
      <c r="G3" s="319" t="s">
        <v>436</v>
      </c>
      <c r="H3" s="319" t="s">
        <v>437</v>
      </c>
      <c r="I3" s="190" t="s">
        <v>473</v>
      </c>
      <c r="J3" s="190" t="s">
        <v>474</v>
      </c>
      <c r="K3" s="190" t="s">
        <v>475</v>
      </c>
      <c r="L3" s="190" t="s">
        <v>476</v>
      </c>
      <c r="M3" s="191" t="s">
        <v>782</v>
      </c>
      <c r="N3" s="228"/>
    </row>
    <row r="4" spans="1:14" s="222" customFormat="1" ht="84">
      <c r="A4" s="510" t="s">
        <v>552</v>
      </c>
      <c r="B4" s="184">
        <v>1</v>
      </c>
      <c r="C4" s="184" t="s">
        <v>553</v>
      </c>
      <c r="D4" s="303" t="s">
        <v>554</v>
      </c>
      <c r="E4" s="303" t="s">
        <v>555</v>
      </c>
      <c r="F4" s="307">
        <v>44540</v>
      </c>
      <c r="G4" s="304">
        <v>44568</v>
      </c>
      <c r="H4" s="308" t="s">
        <v>732</v>
      </c>
      <c r="I4" s="294">
        <v>1</v>
      </c>
      <c r="J4" s="215"/>
      <c r="K4" s="205"/>
      <c r="L4" s="522">
        <f>+AVERAGE(I4:I7)</f>
        <v>0.41664999999999996</v>
      </c>
      <c r="M4" s="288"/>
      <c r="N4" s="238"/>
    </row>
    <row r="5" spans="1:14" s="222" customFormat="1" ht="72" customHeight="1">
      <c r="A5" s="510"/>
      <c r="B5" s="184">
        <v>2</v>
      </c>
      <c r="C5" s="184" t="s">
        <v>556</v>
      </c>
      <c r="D5" s="184" t="s">
        <v>557</v>
      </c>
      <c r="E5" s="184" t="s">
        <v>555</v>
      </c>
      <c r="F5" s="216">
        <v>44621</v>
      </c>
      <c r="G5" s="208">
        <v>44834</v>
      </c>
      <c r="H5" s="292" t="s">
        <v>734</v>
      </c>
      <c r="I5" s="287">
        <v>0.33329999999999999</v>
      </c>
      <c r="J5" s="205"/>
      <c r="K5" s="205"/>
      <c r="L5" s="510"/>
      <c r="M5" s="312" t="s">
        <v>733</v>
      </c>
      <c r="N5" s="238"/>
    </row>
    <row r="6" spans="1:14" s="222" customFormat="1" ht="168">
      <c r="A6" s="510"/>
      <c r="B6" s="239">
        <v>3</v>
      </c>
      <c r="C6" s="239" t="s">
        <v>558</v>
      </c>
      <c r="D6" s="239" t="s">
        <v>559</v>
      </c>
      <c r="E6" s="239" t="s">
        <v>555</v>
      </c>
      <c r="F6" s="240">
        <v>44652</v>
      </c>
      <c r="G6" s="241">
        <v>44834</v>
      </c>
      <c r="H6" s="286" t="s">
        <v>801</v>
      </c>
      <c r="I6" s="287">
        <v>0.33329999999999999</v>
      </c>
      <c r="J6" s="205"/>
      <c r="K6" s="205"/>
      <c r="L6" s="510"/>
      <c r="M6" s="312" t="s">
        <v>733</v>
      </c>
      <c r="N6" s="238"/>
    </row>
    <row r="7" spans="1:14" s="222" customFormat="1" ht="120">
      <c r="A7" s="510"/>
      <c r="B7" s="239">
        <v>4</v>
      </c>
      <c r="C7" s="239" t="s">
        <v>560</v>
      </c>
      <c r="D7" s="239" t="s">
        <v>561</v>
      </c>
      <c r="E7" s="239" t="s">
        <v>555</v>
      </c>
      <c r="F7" s="240">
        <v>44896</v>
      </c>
      <c r="G7" s="241">
        <v>44910</v>
      </c>
      <c r="H7" s="286" t="s">
        <v>735</v>
      </c>
      <c r="I7" s="287">
        <v>0</v>
      </c>
      <c r="J7" s="205"/>
      <c r="K7" s="205"/>
      <c r="L7" s="510"/>
      <c r="M7" s="237"/>
      <c r="N7" s="238"/>
    </row>
    <row r="8" spans="1:14" s="222" customFormat="1" ht="216">
      <c r="A8" s="510" t="s">
        <v>562</v>
      </c>
      <c r="B8" s="184">
        <v>1</v>
      </c>
      <c r="C8" s="239" t="s">
        <v>563</v>
      </c>
      <c r="D8" s="184" t="s">
        <v>564</v>
      </c>
      <c r="E8" s="184" t="s">
        <v>565</v>
      </c>
      <c r="F8" s="216">
        <v>44593</v>
      </c>
      <c r="G8" s="208">
        <v>44895</v>
      </c>
      <c r="H8" s="286" t="s">
        <v>802</v>
      </c>
      <c r="I8" s="287">
        <v>0.4</v>
      </c>
      <c r="J8" s="242"/>
      <c r="K8" s="205"/>
      <c r="L8" s="522">
        <f>+AVERAGE(I8:I9)</f>
        <v>0.25</v>
      </c>
      <c r="M8" s="237"/>
      <c r="N8" s="238"/>
    </row>
    <row r="9" spans="1:14" s="222" customFormat="1" ht="184.5" customHeight="1">
      <c r="A9" s="510"/>
      <c r="B9" s="184">
        <v>2</v>
      </c>
      <c r="C9" s="184" t="s">
        <v>566</v>
      </c>
      <c r="D9" s="184" t="s">
        <v>567</v>
      </c>
      <c r="E9" s="184" t="s">
        <v>568</v>
      </c>
      <c r="F9" s="208">
        <v>44652</v>
      </c>
      <c r="G9" s="208">
        <v>44895</v>
      </c>
      <c r="H9" s="286" t="s">
        <v>736</v>
      </c>
      <c r="I9" s="291">
        <v>0.1</v>
      </c>
      <c r="J9" s="243"/>
      <c r="K9" s="205"/>
      <c r="L9" s="510"/>
      <c r="M9" s="312" t="s">
        <v>776</v>
      </c>
      <c r="N9" s="238"/>
    </row>
    <row r="10" spans="1:14" s="222" customFormat="1" ht="156">
      <c r="A10" s="510" t="s">
        <v>569</v>
      </c>
      <c r="B10" s="184">
        <v>1</v>
      </c>
      <c r="C10" s="184" t="s">
        <v>570</v>
      </c>
      <c r="D10" s="184" t="s">
        <v>571</v>
      </c>
      <c r="E10" s="184" t="s">
        <v>572</v>
      </c>
      <c r="F10" s="216">
        <v>44564</v>
      </c>
      <c r="G10" s="208">
        <v>44895</v>
      </c>
      <c r="H10" s="286" t="s">
        <v>737</v>
      </c>
      <c r="I10" s="287">
        <v>1</v>
      </c>
      <c r="J10" s="244"/>
      <c r="K10" s="244"/>
      <c r="L10" s="522">
        <f>+AVERAGE(I10:I14)</f>
        <v>0.62666666666666671</v>
      </c>
      <c r="M10" s="246"/>
      <c r="N10" s="238"/>
    </row>
    <row r="11" spans="1:14" s="222" customFormat="1" ht="96">
      <c r="A11" s="510"/>
      <c r="B11" s="184">
        <v>2</v>
      </c>
      <c r="C11" s="247" t="s">
        <v>573</v>
      </c>
      <c r="D11" s="184" t="s">
        <v>574</v>
      </c>
      <c r="E11" s="184" t="s">
        <v>572</v>
      </c>
      <c r="F11" s="216">
        <v>44564</v>
      </c>
      <c r="G11" s="208">
        <v>44895</v>
      </c>
      <c r="H11" s="286" t="s">
        <v>738</v>
      </c>
      <c r="I11" s="287">
        <v>0.33333333333333337</v>
      </c>
      <c r="J11" s="243"/>
      <c r="K11" s="205"/>
      <c r="L11" s="510"/>
      <c r="M11" s="312" t="s">
        <v>790</v>
      </c>
      <c r="N11" s="238"/>
    </row>
    <row r="12" spans="1:14" s="222" customFormat="1" ht="156">
      <c r="A12" s="510"/>
      <c r="B12" s="184">
        <v>3</v>
      </c>
      <c r="C12" s="184" t="s">
        <v>575</v>
      </c>
      <c r="D12" s="184" t="s">
        <v>576</v>
      </c>
      <c r="E12" s="184" t="s">
        <v>572</v>
      </c>
      <c r="F12" s="216">
        <v>44564</v>
      </c>
      <c r="G12" s="216">
        <v>44592</v>
      </c>
      <c r="H12" s="286" t="s">
        <v>803</v>
      </c>
      <c r="I12" s="287">
        <v>1</v>
      </c>
      <c r="J12" s="248"/>
      <c r="K12" s="205"/>
      <c r="L12" s="510"/>
      <c r="M12" s="237"/>
      <c r="N12" s="249"/>
    </row>
    <row r="13" spans="1:14" s="222" customFormat="1" ht="121.5" customHeight="1">
      <c r="A13" s="510"/>
      <c r="B13" s="184">
        <v>4</v>
      </c>
      <c r="C13" s="184" t="s">
        <v>577</v>
      </c>
      <c r="D13" s="184" t="s">
        <v>578</v>
      </c>
      <c r="E13" s="184" t="s">
        <v>572</v>
      </c>
      <c r="F13" s="216">
        <v>44593</v>
      </c>
      <c r="G13" s="208">
        <v>44895</v>
      </c>
      <c r="H13" s="286" t="s">
        <v>739</v>
      </c>
      <c r="I13" s="287">
        <v>0.5</v>
      </c>
      <c r="J13" s="205"/>
      <c r="K13" s="205"/>
      <c r="L13" s="510"/>
      <c r="M13" s="237"/>
      <c r="N13" s="231"/>
    </row>
    <row r="14" spans="1:14" s="222" customFormat="1" ht="204">
      <c r="A14" s="510"/>
      <c r="B14" s="184">
        <v>5</v>
      </c>
      <c r="C14" s="184" t="s">
        <v>579</v>
      </c>
      <c r="D14" s="184" t="s">
        <v>580</v>
      </c>
      <c r="E14" s="184" t="s">
        <v>572</v>
      </c>
      <c r="F14" s="216">
        <v>44593</v>
      </c>
      <c r="G14" s="216">
        <v>44895</v>
      </c>
      <c r="H14" s="286" t="s">
        <v>804</v>
      </c>
      <c r="I14" s="287">
        <v>0.3</v>
      </c>
      <c r="J14" s="205"/>
      <c r="K14" s="205"/>
      <c r="L14" s="510"/>
      <c r="M14" s="237"/>
      <c r="N14" s="231"/>
    </row>
    <row r="15" spans="1:14" s="222" customFormat="1" ht="141" customHeight="1">
      <c r="A15" s="510" t="s">
        <v>581</v>
      </c>
      <c r="B15" s="184">
        <v>1</v>
      </c>
      <c r="C15" s="184" t="s">
        <v>582</v>
      </c>
      <c r="D15" s="184" t="s">
        <v>583</v>
      </c>
      <c r="E15" s="184" t="s">
        <v>572</v>
      </c>
      <c r="F15" s="216">
        <v>44593</v>
      </c>
      <c r="G15" s="208">
        <v>44772</v>
      </c>
      <c r="H15" s="286" t="s">
        <v>805</v>
      </c>
      <c r="I15" s="287">
        <v>0.4</v>
      </c>
      <c r="J15" s="205"/>
      <c r="K15" s="205"/>
      <c r="L15" s="522">
        <f>+AVERAGE(I15:I18)</f>
        <v>0.3</v>
      </c>
      <c r="M15" s="237"/>
      <c r="N15" s="231"/>
    </row>
    <row r="16" spans="1:14" s="222" customFormat="1" ht="82.5" customHeight="1">
      <c r="A16" s="510"/>
      <c r="B16" s="184">
        <v>2</v>
      </c>
      <c r="C16" s="184" t="s">
        <v>584</v>
      </c>
      <c r="D16" s="184" t="s">
        <v>585</v>
      </c>
      <c r="E16" s="184" t="s">
        <v>572</v>
      </c>
      <c r="F16" s="216">
        <v>44593</v>
      </c>
      <c r="G16" s="208">
        <v>44772</v>
      </c>
      <c r="H16" s="286" t="s">
        <v>740</v>
      </c>
      <c r="I16" s="287">
        <v>0.5</v>
      </c>
      <c r="J16" s="205"/>
      <c r="K16" s="205"/>
      <c r="L16" s="510"/>
      <c r="M16" s="312" t="s">
        <v>780</v>
      </c>
      <c r="N16" s="231"/>
    </row>
    <row r="17" spans="1:14" s="222" customFormat="1" ht="108">
      <c r="A17" s="510"/>
      <c r="B17" s="184">
        <v>3</v>
      </c>
      <c r="C17" s="184" t="s">
        <v>586</v>
      </c>
      <c r="D17" s="184" t="s">
        <v>587</v>
      </c>
      <c r="E17" s="184" t="s">
        <v>572</v>
      </c>
      <c r="F17" s="216">
        <v>44683</v>
      </c>
      <c r="G17" s="208">
        <v>44865</v>
      </c>
      <c r="H17" s="286" t="s">
        <v>725</v>
      </c>
      <c r="I17" s="287">
        <v>0</v>
      </c>
      <c r="J17" s="244"/>
      <c r="K17" s="205"/>
      <c r="L17" s="510"/>
      <c r="M17" s="237"/>
      <c r="N17" s="231"/>
    </row>
    <row r="18" spans="1:14" s="222" customFormat="1" ht="192">
      <c r="A18" s="510"/>
      <c r="B18" s="184">
        <v>4</v>
      </c>
      <c r="C18" s="184" t="s">
        <v>588</v>
      </c>
      <c r="D18" s="184" t="s">
        <v>589</v>
      </c>
      <c r="E18" s="184" t="s">
        <v>555</v>
      </c>
      <c r="F18" s="216">
        <v>44621</v>
      </c>
      <c r="G18" s="208">
        <v>44895</v>
      </c>
      <c r="H18" s="286" t="s">
        <v>806</v>
      </c>
      <c r="I18" s="287">
        <v>0.3</v>
      </c>
      <c r="J18" s="205"/>
      <c r="K18" s="205"/>
      <c r="L18" s="510"/>
      <c r="M18" s="237"/>
      <c r="N18" s="231"/>
    </row>
    <row r="19" spans="1:14" s="222" customFormat="1" ht="115.5" customHeight="1">
      <c r="A19" s="510" t="s">
        <v>590</v>
      </c>
      <c r="B19" s="184">
        <v>1</v>
      </c>
      <c r="C19" s="184" t="s">
        <v>591</v>
      </c>
      <c r="D19" s="184" t="s">
        <v>592</v>
      </c>
      <c r="E19" s="184" t="s">
        <v>555</v>
      </c>
      <c r="F19" s="216">
        <v>44593</v>
      </c>
      <c r="G19" s="208">
        <v>44895</v>
      </c>
      <c r="H19" s="286" t="s">
        <v>741</v>
      </c>
      <c r="I19" s="287">
        <v>0.4</v>
      </c>
      <c r="J19" s="205"/>
      <c r="K19" s="205"/>
      <c r="L19" s="522">
        <f>+AVERAGE(I19:I21)</f>
        <v>0.35533333333333333</v>
      </c>
      <c r="M19" s="237"/>
      <c r="N19" s="231"/>
    </row>
    <row r="20" spans="1:14" s="222" customFormat="1" ht="111.75" customHeight="1">
      <c r="A20" s="510"/>
      <c r="B20" s="184">
        <v>2</v>
      </c>
      <c r="C20" s="239" t="s">
        <v>593</v>
      </c>
      <c r="D20" s="239" t="s">
        <v>594</v>
      </c>
      <c r="E20" s="239" t="s">
        <v>694</v>
      </c>
      <c r="F20" s="241">
        <v>44866</v>
      </c>
      <c r="G20" s="241">
        <v>44895</v>
      </c>
      <c r="H20" s="286" t="s">
        <v>743</v>
      </c>
      <c r="I20" s="287">
        <v>0.33300000000000002</v>
      </c>
      <c r="J20" s="205"/>
      <c r="K20" s="205"/>
      <c r="L20" s="510"/>
      <c r="M20" s="237"/>
      <c r="N20" s="231"/>
    </row>
    <row r="21" spans="1:14" s="222" customFormat="1" ht="120">
      <c r="A21" s="510"/>
      <c r="B21" s="184">
        <v>3</v>
      </c>
      <c r="C21" s="184" t="s">
        <v>595</v>
      </c>
      <c r="D21" s="184" t="s">
        <v>596</v>
      </c>
      <c r="E21" s="184" t="s">
        <v>555</v>
      </c>
      <c r="F21" s="216">
        <v>44621</v>
      </c>
      <c r="G21" s="208">
        <v>44803</v>
      </c>
      <c r="H21" s="286" t="s">
        <v>807</v>
      </c>
      <c r="I21" s="287">
        <v>0.33300000000000002</v>
      </c>
      <c r="J21" s="205"/>
      <c r="K21" s="205"/>
      <c r="L21" s="510"/>
      <c r="M21" s="237"/>
      <c r="N21" s="231"/>
    </row>
    <row r="22" spans="1:14" s="222" customFormat="1" ht="22.5" customHeight="1" thickBot="1">
      <c r="A22" s="511" t="s">
        <v>128</v>
      </c>
      <c r="B22" s="512"/>
      <c r="C22" s="512"/>
      <c r="D22" s="512"/>
      <c r="E22" s="512"/>
      <c r="F22" s="512"/>
      <c r="G22" s="512"/>
      <c r="H22" s="512"/>
      <c r="I22" s="512"/>
      <c r="J22" s="512"/>
      <c r="K22" s="512"/>
      <c r="L22" s="513">
        <f>+AVERAGE(L4:L21)</f>
        <v>0.38973000000000002</v>
      </c>
      <c r="M22" s="514"/>
      <c r="N22" s="250"/>
    </row>
  </sheetData>
  <autoFilter ref="A3:N22"/>
  <mergeCells count="20">
    <mergeCell ref="L22:M22"/>
    <mergeCell ref="A19:A21"/>
    <mergeCell ref="A2:A3"/>
    <mergeCell ref="A1:M1"/>
    <mergeCell ref="B2:B3"/>
    <mergeCell ref="C2:C3"/>
    <mergeCell ref="D2:D3"/>
    <mergeCell ref="E2:E3"/>
    <mergeCell ref="F2:G2"/>
    <mergeCell ref="I2:M2"/>
    <mergeCell ref="L4:L7"/>
    <mergeCell ref="L8:L9"/>
    <mergeCell ref="L10:L14"/>
    <mergeCell ref="L15:L18"/>
    <mergeCell ref="L19:L21"/>
    <mergeCell ref="A4:A7"/>
    <mergeCell ref="A8:A9"/>
    <mergeCell ref="A10:A14"/>
    <mergeCell ref="A15:A18"/>
    <mergeCell ref="A22:K22"/>
  </mergeCells>
  <conditionalFormatting sqref="H2:H3">
    <cfRule type="duplicateValues" dxfId="3"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workbookViewId="0">
      <selection activeCell="C4" sqref="C4"/>
    </sheetView>
  </sheetViews>
  <sheetFormatPr baseColWidth="10" defaultRowHeight="15"/>
  <cols>
    <col min="1" max="1" width="25.42578125" customWidth="1"/>
    <col min="3" max="3" width="65" customWidth="1"/>
    <col min="4" max="8" width="23.140625" customWidth="1"/>
    <col min="9" max="11" width="29.5703125" customWidth="1"/>
    <col min="12" max="12" width="28.140625" customWidth="1"/>
    <col min="13" max="13" width="45.42578125" customWidth="1"/>
  </cols>
  <sheetData>
    <row r="1" spans="1:14" s="222" customFormat="1" ht="12.75" customHeight="1">
      <c r="A1" s="526" t="s">
        <v>129</v>
      </c>
      <c r="B1" s="527"/>
      <c r="C1" s="527"/>
      <c r="D1" s="527"/>
      <c r="E1" s="527"/>
      <c r="F1" s="527"/>
      <c r="G1" s="527"/>
      <c r="H1" s="527"/>
      <c r="I1" s="527"/>
      <c r="J1" s="527"/>
      <c r="K1" s="527"/>
      <c r="L1" s="527"/>
      <c r="M1" s="527"/>
      <c r="N1" s="221"/>
    </row>
    <row r="2" spans="1:14" s="222" customFormat="1" ht="42" customHeight="1">
      <c r="A2" s="503" t="s">
        <v>0</v>
      </c>
      <c r="B2" s="503" t="s">
        <v>434</v>
      </c>
      <c r="C2" s="503" t="s">
        <v>43</v>
      </c>
      <c r="D2" s="503" t="s">
        <v>423</v>
      </c>
      <c r="E2" s="503" t="s">
        <v>1</v>
      </c>
      <c r="F2" s="503" t="s">
        <v>472</v>
      </c>
      <c r="G2" s="503"/>
      <c r="H2" s="189" t="s">
        <v>36</v>
      </c>
      <c r="I2" s="484" t="s">
        <v>431</v>
      </c>
      <c r="J2" s="484"/>
      <c r="K2" s="484"/>
      <c r="L2" s="484"/>
      <c r="M2" s="484"/>
      <c r="N2" s="228"/>
    </row>
    <row r="3" spans="1:14" s="222" customFormat="1" ht="69.75" customHeight="1">
      <c r="A3" s="503"/>
      <c r="B3" s="503"/>
      <c r="C3" s="503"/>
      <c r="D3" s="503"/>
      <c r="E3" s="503"/>
      <c r="F3" s="189" t="s">
        <v>435</v>
      </c>
      <c r="G3" s="189" t="s">
        <v>436</v>
      </c>
      <c r="H3" s="189" t="s">
        <v>437</v>
      </c>
      <c r="I3" s="190" t="s">
        <v>473</v>
      </c>
      <c r="J3" s="190" t="s">
        <v>474</v>
      </c>
      <c r="K3" s="190" t="s">
        <v>475</v>
      </c>
      <c r="L3" s="190" t="s">
        <v>476</v>
      </c>
      <c r="M3" s="251" t="s">
        <v>44</v>
      </c>
      <c r="N3" s="228"/>
    </row>
    <row r="4" spans="1:14" s="222" customFormat="1" ht="90.75" customHeight="1">
      <c r="A4" s="502" t="s">
        <v>597</v>
      </c>
      <c r="B4" s="213">
        <v>1</v>
      </c>
      <c r="C4" s="184" t="s">
        <v>598</v>
      </c>
      <c r="D4" s="184" t="s">
        <v>599</v>
      </c>
      <c r="E4" s="184" t="s">
        <v>150</v>
      </c>
      <c r="F4" s="216">
        <v>44683</v>
      </c>
      <c r="G4" s="208">
        <v>44804</v>
      </c>
      <c r="H4" s="286" t="s">
        <v>725</v>
      </c>
      <c r="I4" s="287">
        <v>0</v>
      </c>
      <c r="J4" s="205"/>
      <c r="K4" s="236"/>
      <c r="L4" s="507">
        <f>+AVERAGE(I4:I11)</f>
        <v>0.28267500000000001</v>
      </c>
      <c r="M4" s="215"/>
    </row>
    <row r="5" spans="1:14" s="222" customFormat="1" ht="87.75" customHeight="1">
      <c r="A5" s="502"/>
      <c r="B5" s="213">
        <v>2</v>
      </c>
      <c r="C5" s="184" t="s">
        <v>131</v>
      </c>
      <c r="D5" s="184" t="s">
        <v>600</v>
      </c>
      <c r="E5" s="184" t="s">
        <v>150</v>
      </c>
      <c r="F5" s="216">
        <v>44713</v>
      </c>
      <c r="G5" s="208">
        <v>44895</v>
      </c>
      <c r="H5" s="286" t="s">
        <v>728</v>
      </c>
      <c r="I5" s="287">
        <v>0</v>
      </c>
      <c r="J5" s="205"/>
      <c r="K5" s="236"/>
      <c r="L5" s="502"/>
      <c r="M5" s="215"/>
      <c r="N5" s="252"/>
    </row>
    <row r="6" spans="1:14" s="222" customFormat="1" ht="198" customHeight="1">
      <c r="A6" s="502"/>
      <c r="B6" s="213">
        <v>3</v>
      </c>
      <c r="C6" s="184" t="s">
        <v>601</v>
      </c>
      <c r="D6" s="184" t="s">
        <v>602</v>
      </c>
      <c r="E6" s="184" t="s">
        <v>62</v>
      </c>
      <c r="F6" s="253">
        <v>44593</v>
      </c>
      <c r="G6" s="197">
        <v>44895</v>
      </c>
      <c r="H6" s="286" t="s">
        <v>808</v>
      </c>
      <c r="I6" s="287">
        <v>0.5</v>
      </c>
      <c r="J6" s="205"/>
      <c r="K6" s="236"/>
      <c r="L6" s="502"/>
      <c r="M6" s="215"/>
    </row>
    <row r="7" spans="1:14" s="222" customFormat="1" ht="169.5" customHeight="1">
      <c r="A7" s="502"/>
      <c r="B7" s="213">
        <v>4</v>
      </c>
      <c r="C7" s="184" t="s">
        <v>566</v>
      </c>
      <c r="D7" s="184" t="s">
        <v>603</v>
      </c>
      <c r="E7" s="184" t="s">
        <v>568</v>
      </c>
      <c r="F7" s="253">
        <v>44652</v>
      </c>
      <c r="G7" s="197">
        <v>44895</v>
      </c>
      <c r="H7" s="286" t="s">
        <v>744</v>
      </c>
      <c r="I7" s="291">
        <v>0.1</v>
      </c>
      <c r="J7" s="244"/>
      <c r="K7" s="245"/>
      <c r="L7" s="502"/>
      <c r="M7" s="312" t="s">
        <v>776</v>
      </c>
    </row>
    <row r="8" spans="1:14" s="222" customFormat="1" ht="47.25" customHeight="1">
      <c r="A8" s="502"/>
      <c r="B8" s="213">
        <v>5</v>
      </c>
      <c r="C8" s="254" t="s">
        <v>695</v>
      </c>
      <c r="D8" s="254" t="s">
        <v>604</v>
      </c>
      <c r="E8" s="254" t="s">
        <v>696</v>
      </c>
      <c r="F8" s="255">
        <v>44683</v>
      </c>
      <c r="G8" s="256">
        <v>44865</v>
      </c>
      <c r="H8" s="286" t="s">
        <v>725</v>
      </c>
      <c r="I8" s="287">
        <v>0</v>
      </c>
      <c r="J8" s="205"/>
      <c r="K8" s="236"/>
      <c r="L8" s="502"/>
      <c r="M8" s="205"/>
    </row>
    <row r="9" spans="1:14" s="222" customFormat="1" ht="90.75" customHeight="1">
      <c r="A9" s="502"/>
      <c r="B9" s="213">
        <v>6</v>
      </c>
      <c r="C9" s="257" t="s">
        <v>697</v>
      </c>
      <c r="D9" s="257" t="s">
        <v>605</v>
      </c>
      <c r="E9" s="257" t="s">
        <v>544</v>
      </c>
      <c r="F9" s="258">
        <v>44652</v>
      </c>
      <c r="G9" s="259">
        <v>44895</v>
      </c>
      <c r="H9" s="286" t="s">
        <v>809</v>
      </c>
      <c r="I9" s="287">
        <v>0.33329999999999999</v>
      </c>
      <c r="J9" s="201"/>
      <c r="K9" s="236"/>
      <c r="L9" s="502"/>
      <c r="M9" s="205"/>
    </row>
    <row r="10" spans="1:14" s="222" customFormat="1" ht="200.25" customHeight="1">
      <c r="A10" s="502"/>
      <c r="B10" s="220">
        <v>7</v>
      </c>
      <c r="C10" s="209" t="s">
        <v>606</v>
      </c>
      <c r="D10" s="209" t="s">
        <v>698</v>
      </c>
      <c r="E10" s="209" t="s">
        <v>530</v>
      </c>
      <c r="F10" s="210">
        <v>44594</v>
      </c>
      <c r="G10" s="259">
        <v>44895</v>
      </c>
      <c r="H10" s="286" t="s">
        <v>810</v>
      </c>
      <c r="I10" s="287">
        <v>0.3281</v>
      </c>
      <c r="J10" s="205"/>
      <c r="K10" s="236"/>
      <c r="L10" s="502"/>
      <c r="M10" s="260"/>
    </row>
    <row r="11" spans="1:14" s="222" customFormat="1" ht="172.5" customHeight="1">
      <c r="A11" s="502"/>
      <c r="B11" s="220">
        <v>8</v>
      </c>
      <c r="C11" s="209" t="s">
        <v>699</v>
      </c>
      <c r="D11" s="209" t="s">
        <v>607</v>
      </c>
      <c r="E11" s="209" t="s">
        <v>608</v>
      </c>
      <c r="F11" s="210">
        <v>44593</v>
      </c>
      <c r="G11" s="259">
        <v>44620</v>
      </c>
      <c r="H11" s="286" t="s">
        <v>811</v>
      </c>
      <c r="I11" s="287">
        <v>1</v>
      </c>
      <c r="J11" s="205"/>
      <c r="K11" s="236"/>
      <c r="L11" s="502"/>
      <c r="M11" s="260"/>
    </row>
    <row r="12" spans="1:14" s="222" customFormat="1" ht="147" customHeight="1">
      <c r="A12" s="502" t="s">
        <v>609</v>
      </c>
      <c r="B12" s="213">
        <v>1</v>
      </c>
      <c r="C12" s="192" t="s">
        <v>514</v>
      </c>
      <c r="D12" s="192" t="s">
        <v>610</v>
      </c>
      <c r="E12" s="192" t="s">
        <v>60</v>
      </c>
      <c r="F12" s="261">
        <v>44585</v>
      </c>
      <c r="G12" s="261">
        <v>44864</v>
      </c>
      <c r="H12" s="286" t="s">
        <v>745</v>
      </c>
      <c r="I12" s="287">
        <v>0.2727</v>
      </c>
      <c r="J12" s="205"/>
      <c r="K12" s="236"/>
      <c r="L12" s="507">
        <f>+AVERAGE(I12:I14)</f>
        <v>0.18179999999999999</v>
      </c>
      <c r="M12" s="204"/>
    </row>
    <row r="13" spans="1:14" s="222" customFormat="1" ht="97.5" customHeight="1">
      <c r="A13" s="523"/>
      <c r="B13" s="213">
        <v>2</v>
      </c>
      <c r="C13" s="184" t="s">
        <v>611</v>
      </c>
      <c r="D13" s="184" t="s">
        <v>612</v>
      </c>
      <c r="E13" s="184" t="s">
        <v>62</v>
      </c>
      <c r="F13" s="253">
        <v>44593</v>
      </c>
      <c r="G13" s="197">
        <v>44910</v>
      </c>
      <c r="H13" s="286" t="s">
        <v>746</v>
      </c>
      <c r="I13" s="287">
        <v>0.2727</v>
      </c>
      <c r="J13" s="205"/>
      <c r="K13" s="236"/>
      <c r="L13" s="523"/>
      <c r="M13" s="204"/>
    </row>
    <row r="14" spans="1:14" s="222" customFormat="1" ht="228.75" customHeight="1">
      <c r="A14" s="523"/>
      <c r="B14" s="213">
        <v>3</v>
      </c>
      <c r="C14" s="184" t="s">
        <v>613</v>
      </c>
      <c r="D14" s="184" t="s">
        <v>614</v>
      </c>
      <c r="E14" s="184" t="s">
        <v>615</v>
      </c>
      <c r="F14" s="197">
        <v>44652</v>
      </c>
      <c r="G14" s="197">
        <v>44864</v>
      </c>
      <c r="H14" s="286" t="s">
        <v>742</v>
      </c>
      <c r="I14" s="291">
        <v>0</v>
      </c>
      <c r="J14" s="205"/>
      <c r="K14" s="236"/>
      <c r="L14" s="523"/>
      <c r="M14" s="313" t="s">
        <v>812</v>
      </c>
    </row>
    <row r="15" spans="1:14" s="222" customFormat="1" ht="89.25" customHeight="1">
      <c r="A15" s="207" t="s">
        <v>616</v>
      </c>
      <c r="B15" s="213">
        <v>1</v>
      </c>
      <c r="C15" s="257" t="s">
        <v>617</v>
      </c>
      <c r="D15" s="213" t="s">
        <v>618</v>
      </c>
      <c r="E15" s="213" t="s">
        <v>619</v>
      </c>
      <c r="F15" s="262">
        <v>44774</v>
      </c>
      <c r="G15" s="262">
        <v>44865</v>
      </c>
      <c r="H15" s="286" t="s">
        <v>729</v>
      </c>
      <c r="I15" s="287">
        <v>0</v>
      </c>
      <c r="J15" s="205"/>
      <c r="K15" s="236"/>
      <c r="L15" s="290">
        <f>+I15</f>
        <v>0</v>
      </c>
      <c r="M15" s="260"/>
    </row>
    <row r="16" spans="1:14" s="222" customFormat="1" ht="90" customHeight="1">
      <c r="A16" s="207" t="s">
        <v>620</v>
      </c>
      <c r="B16" s="213">
        <v>1</v>
      </c>
      <c r="C16" s="257" t="s">
        <v>621</v>
      </c>
      <c r="D16" s="213" t="s">
        <v>622</v>
      </c>
      <c r="E16" s="213" t="s">
        <v>623</v>
      </c>
      <c r="F16" s="262">
        <v>44621</v>
      </c>
      <c r="G16" s="262">
        <v>44712</v>
      </c>
      <c r="H16" s="286" t="s">
        <v>784</v>
      </c>
      <c r="I16" s="294">
        <v>0.8</v>
      </c>
      <c r="J16" s="205"/>
      <c r="K16" s="236"/>
      <c r="L16" s="290">
        <f>+I16</f>
        <v>0.8</v>
      </c>
      <c r="M16" s="313" t="s">
        <v>777</v>
      </c>
    </row>
    <row r="17" spans="1:13" s="222" customFormat="1" ht="94.5" customHeight="1">
      <c r="A17" s="207" t="s">
        <v>620</v>
      </c>
      <c r="B17" s="213">
        <v>2</v>
      </c>
      <c r="C17" s="257" t="s">
        <v>624</v>
      </c>
      <c r="D17" s="213" t="s">
        <v>625</v>
      </c>
      <c r="E17" s="213" t="s">
        <v>150</v>
      </c>
      <c r="F17" s="262">
        <v>44683</v>
      </c>
      <c r="G17" s="262">
        <v>44834</v>
      </c>
      <c r="H17" s="286" t="s">
        <v>725</v>
      </c>
      <c r="I17" s="287">
        <v>0</v>
      </c>
      <c r="J17" s="205"/>
      <c r="K17" s="236"/>
      <c r="L17" s="290">
        <f>+I17</f>
        <v>0</v>
      </c>
      <c r="M17" s="204"/>
    </row>
    <row r="18" spans="1:13" s="222" customFormat="1" ht="141.75" customHeight="1">
      <c r="A18" s="502" t="s">
        <v>626</v>
      </c>
      <c r="B18" s="213">
        <v>1</v>
      </c>
      <c r="C18" s="257" t="s">
        <v>142</v>
      </c>
      <c r="D18" s="213" t="s">
        <v>428</v>
      </c>
      <c r="E18" s="213" t="s">
        <v>700</v>
      </c>
      <c r="F18" s="262">
        <v>44621</v>
      </c>
      <c r="G18" s="262">
        <v>44834</v>
      </c>
      <c r="H18" s="286" t="s">
        <v>747</v>
      </c>
      <c r="I18" s="295">
        <v>0</v>
      </c>
      <c r="J18" s="205"/>
      <c r="K18" s="236"/>
      <c r="L18" s="507">
        <f>+AVERAGE(I18:I20)</f>
        <v>0</v>
      </c>
      <c r="M18" s="313" t="s">
        <v>748</v>
      </c>
    </row>
    <row r="19" spans="1:13" s="222" customFormat="1" ht="165" customHeight="1">
      <c r="A19" s="523"/>
      <c r="B19" s="213">
        <v>2</v>
      </c>
      <c r="C19" s="257" t="s">
        <v>143</v>
      </c>
      <c r="D19" s="213" t="s">
        <v>627</v>
      </c>
      <c r="E19" s="213" t="s">
        <v>700</v>
      </c>
      <c r="F19" s="262">
        <v>44621</v>
      </c>
      <c r="G19" s="262">
        <v>44834</v>
      </c>
      <c r="H19" s="286" t="s">
        <v>747</v>
      </c>
      <c r="I19" s="295">
        <v>0</v>
      </c>
      <c r="J19" s="205"/>
      <c r="K19" s="236"/>
      <c r="L19" s="523"/>
      <c r="M19" s="313" t="s">
        <v>749</v>
      </c>
    </row>
    <row r="20" spans="1:13" s="222" customFormat="1" ht="96">
      <c r="A20" s="523"/>
      <c r="B20" s="213">
        <v>3</v>
      </c>
      <c r="C20" s="184" t="s">
        <v>628</v>
      </c>
      <c r="D20" s="184" t="s">
        <v>629</v>
      </c>
      <c r="E20" s="184" t="s">
        <v>62</v>
      </c>
      <c r="F20" s="253">
        <v>44564</v>
      </c>
      <c r="G20" s="197">
        <v>44895</v>
      </c>
      <c r="H20" s="286" t="s">
        <v>750</v>
      </c>
      <c r="I20" s="287">
        <v>0</v>
      </c>
      <c r="J20" s="205"/>
      <c r="K20" s="236"/>
      <c r="L20" s="523"/>
      <c r="M20" s="313" t="s">
        <v>751</v>
      </c>
    </row>
    <row r="21" spans="1:13" s="222" customFormat="1" ht="68.25" customHeight="1">
      <c r="A21" s="502" t="s">
        <v>630</v>
      </c>
      <c r="B21" s="213">
        <v>1</v>
      </c>
      <c r="C21" s="257" t="s">
        <v>631</v>
      </c>
      <c r="D21" s="213" t="s">
        <v>632</v>
      </c>
      <c r="E21" s="213" t="s">
        <v>633</v>
      </c>
      <c r="F21" s="262">
        <v>44652</v>
      </c>
      <c r="G21" s="262">
        <v>44834</v>
      </c>
      <c r="H21" s="286" t="s">
        <v>813</v>
      </c>
      <c r="I21" s="287">
        <v>0.4</v>
      </c>
      <c r="J21" s="244"/>
      <c r="K21" s="245"/>
      <c r="L21" s="507">
        <f>+AVERAGE(I21:I23)</f>
        <v>0.23333333333333331</v>
      </c>
      <c r="M21" s="204"/>
    </row>
    <row r="22" spans="1:13" s="222" customFormat="1" ht="165.75" customHeight="1">
      <c r="A22" s="523"/>
      <c r="B22" s="213">
        <v>2</v>
      </c>
      <c r="C22" s="214" t="s">
        <v>634</v>
      </c>
      <c r="D22" s="214" t="s">
        <v>635</v>
      </c>
      <c r="E22" s="184" t="s">
        <v>62</v>
      </c>
      <c r="F22" s="253">
        <v>44593</v>
      </c>
      <c r="G22" s="197">
        <v>44895</v>
      </c>
      <c r="H22" s="289" t="s">
        <v>814</v>
      </c>
      <c r="I22" s="294">
        <v>0.3</v>
      </c>
      <c r="J22" s="205"/>
      <c r="K22" s="236"/>
      <c r="L22" s="523"/>
      <c r="M22" s="204"/>
    </row>
    <row r="23" spans="1:13" s="222" customFormat="1" ht="48">
      <c r="A23" s="523"/>
      <c r="B23" s="213">
        <v>3</v>
      </c>
      <c r="C23" s="214" t="s">
        <v>636</v>
      </c>
      <c r="D23" s="214" t="s">
        <v>637</v>
      </c>
      <c r="E23" s="184" t="s">
        <v>62</v>
      </c>
      <c r="F23" s="253">
        <v>44713</v>
      </c>
      <c r="G23" s="197">
        <v>44895</v>
      </c>
      <c r="H23" s="286" t="s">
        <v>752</v>
      </c>
      <c r="I23" s="287">
        <v>0</v>
      </c>
      <c r="J23" s="205"/>
      <c r="K23" s="236"/>
      <c r="L23" s="523"/>
      <c r="M23" s="313" t="s">
        <v>778</v>
      </c>
    </row>
    <row r="24" spans="1:13" s="222" customFormat="1" ht="166.5" customHeight="1">
      <c r="A24" s="207" t="s">
        <v>638</v>
      </c>
      <c r="B24" s="213">
        <v>1</v>
      </c>
      <c r="C24" s="214" t="s">
        <v>639</v>
      </c>
      <c r="D24" s="214" t="s">
        <v>640</v>
      </c>
      <c r="E24" s="184" t="s">
        <v>619</v>
      </c>
      <c r="F24" s="216">
        <v>44622</v>
      </c>
      <c r="G24" s="208">
        <v>44895</v>
      </c>
      <c r="H24" s="286" t="s">
        <v>753</v>
      </c>
      <c r="I24" s="287">
        <v>0.33300000000000002</v>
      </c>
      <c r="J24" s="205"/>
      <c r="K24" s="236"/>
      <c r="L24" s="290">
        <f>+I24</f>
        <v>0.33300000000000002</v>
      </c>
      <c r="M24" s="204"/>
    </row>
    <row r="25" spans="1:13" s="222" customFormat="1" ht="95.25" customHeight="1">
      <c r="A25" s="207" t="s">
        <v>638</v>
      </c>
      <c r="B25" s="213">
        <v>2</v>
      </c>
      <c r="C25" s="214" t="s">
        <v>641</v>
      </c>
      <c r="D25" s="214" t="s">
        <v>642</v>
      </c>
      <c r="E25" s="184" t="s">
        <v>619</v>
      </c>
      <c r="F25" s="216">
        <v>44652</v>
      </c>
      <c r="G25" s="208">
        <v>44742</v>
      </c>
      <c r="H25" s="286" t="s">
        <v>754</v>
      </c>
      <c r="I25" s="287">
        <v>0</v>
      </c>
      <c r="J25" s="205"/>
      <c r="K25" s="236"/>
      <c r="L25" s="290">
        <f>+I25</f>
        <v>0</v>
      </c>
      <c r="M25" s="313" t="s">
        <v>755</v>
      </c>
    </row>
    <row r="26" spans="1:13" s="222" customFormat="1" ht="70.5" customHeight="1">
      <c r="A26" s="502" t="s">
        <v>643</v>
      </c>
      <c r="B26" s="213">
        <v>1</v>
      </c>
      <c r="C26" s="214" t="s">
        <v>644</v>
      </c>
      <c r="D26" s="214" t="s">
        <v>645</v>
      </c>
      <c r="E26" s="184" t="s">
        <v>62</v>
      </c>
      <c r="F26" s="253">
        <v>44682</v>
      </c>
      <c r="G26" s="197">
        <v>44834</v>
      </c>
      <c r="H26" s="286" t="s">
        <v>758</v>
      </c>
      <c r="I26" s="287">
        <v>0</v>
      </c>
      <c r="J26" s="205"/>
      <c r="K26" s="236"/>
      <c r="L26" s="507">
        <f>+AVERAGE(I26:I27)</f>
        <v>0.16664999999999999</v>
      </c>
      <c r="M26" s="204"/>
    </row>
    <row r="27" spans="1:13" s="222" customFormat="1" ht="167.25" customHeight="1">
      <c r="A27" s="523"/>
      <c r="B27" s="213">
        <v>2</v>
      </c>
      <c r="C27" s="213" t="s">
        <v>646</v>
      </c>
      <c r="D27" s="213" t="s">
        <v>647</v>
      </c>
      <c r="E27" s="184" t="s">
        <v>619</v>
      </c>
      <c r="F27" s="263">
        <v>44621</v>
      </c>
      <c r="G27" s="263">
        <v>44834</v>
      </c>
      <c r="H27" s="286" t="s">
        <v>756</v>
      </c>
      <c r="I27" s="287">
        <v>0.33329999999999999</v>
      </c>
      <c r="J27" s="205"/>
      <c r="K27" s="236"/>
      <c r="L27" s="523"/>
      <c r="M27" s="204"/>
    </row>
    <row r="28" spans="1:13" s="222" customFormat="1" ht="150.75" customHeight="1">
      <c r="A28" s="524" t="s">
        <v>648</v>
      </c>
      <c r="B28" s="220">
        <v>1</v>
      </c>
      <c r="C28" s="209" t="s">
        <v>701</v>
      </c>
      <c r="D28" s="209" t="s">
        <v>649</v>
      </c>
      <c r="E28" s="209" t="s">
        <v>530</v>
      </c>
      <c r="F28" s="210">
        <v>44594</v>
      </c>
      <c r="G28" s="259">
        <v>44895</v>
      </c>
      <c r="H28" s="286" t="s">
        <v>815</v>
      </c>
      <c r="I28" s="287">
        <v>1</v>
      </c>
      <c r="J28" s="244"/>
      <c r="K28" s="245"/>
      <c r="L28" s="525">
        <f>+AVERAGE(I28:I35)</f>
        <v>0.38541249999999999</v>
      </c>
      <c r="M28" s="260"/>
    </row>
    <row r="29" spans="1:13" s="222" customFormat="1" ht="292.5" customHeight="1">
      <c r="A29" s="524"/>
      <c r="B29" s="220">
        <v>2</v>
      </c>
      <c r="C29" s="209" t="s">
        <v>650</v>
      </c>
      <c r="D29" s="209" t="s">
        <v>702</v>
      </c>
      <c r="E29" s="209" t="s">
        <v>530</v>
      </c>
      <c r="F29" s="210">
        <v>44594</v>
      </c>
      <c r="G29" s="259">
        <v>44895</v>
      </c>
      <c r="H29" s="286" t="s">
        <v>757</v>
      </c>
      <c r="I29" s="287">
        <v>1</v>
      </c>
      <c r="J29" s="244"/>
      <c r="K29" s="245"/>
      <c r="L29" s="524"/>
      <c r="M29" s="260"/>
    </row>
    <row r="30" spans="1:13" s="222" customFormat="1" ht="92.25" customHeight="1">
      <c r="A30" s="524"/>
      <c r="B30" s="220">
        <v>3</v>
      </c>
      <c r="C30" s="209" t="s">
        <v>703</v>
      </c>
      <c r="D30" s="209" t="s">
        <v>704</v>
      </c>
      <c r="E30" s="209" t="s">
        <v>530</v>
      </c>
      <c r="F30" s="210">
        <v>44594</v>
      </c>
      <c r="G30" s="259">
        <v>44895</v>
      </c>
      <c r="H30" s="286" t="s">
        <v>759</v>
      </c>
      <c r="I30" s="287">
        <v>0</v>
      </c>
      <c r="J30" s="244"/>
      <c r="K30" s="245"/>
      <c r="L30" s="524"/>
      <c r="M30" s="313" t="s">
        <v>778</v>
      </c>
    </row>
    <row r="31" spans="1:13" s="222" customFormat="1" ht="92.25" customHeight="1">
      <c r="A31" s="524"/>
      <c r="B31" s="209">
        <v>4</v>
      </c>
      <c r="C31" s="264" t="s">
        <v>705</v>
      </c>
      <c r="D31" s="264" t="s">
        <v>651</v>
      </c>
      <c r="E31" s="209" t="s">
        <v>530</v>
      </c>
      <c r="F31" s="218">
        <v>44743</v>
      </c>
      <c r="G31" s="265">
        <v>44910</v>
      </c>
      <c r="H31" s="286" t="s">
        <v>760</v>
      </c>
      <c r="I31" s="287">
        <v>0</v>
      </c>
      <c r="J31" s="244"/>
      <c r="K31" s="245"/>
      <c r="L31" s="524"/>
      <c r="M31" s="260"/>
    </row>
    <row r="32" spans="1:13" s="222" customFormat="1" ht="92.25" customHeight="1">
      <c r="A32" s="524"/>
      <c r="B32" s="209">
        <v>5</v>
      </c>
      <c r="C32" s="264" t="s">
        <v>652</v>
      </c>
      <c r="D32" s="264" t="s">
        <v>653</v>
      </c>
      <c r="E32" s="209" t="s">
        <v>530</v>
      </c>
      <c r="F32" s="218">
        <v>44594</v>
      </c>
      <c r="G32" s="265">
        <v>44895</v>
      </c>
      <c r="H32" s="286" t="s">
        <v>816</v>
      </c>
      <c r="I32" s="287">
        <v>0.5</v>
      </c>
      <c r="J32" s="244"/>
      <c r="K32" s="245"/>
      <c r="L32" s="524"/>
      <c r="M32" s="260"/>
    </row>
    <row r="33" spans="1:14" s="222" customFormat="1" ht="163.5" customHeight="1">
      <c r="A33" s="524"/>
      <c r="B33" s="209">
        <v>6</v>
      </c>
      <c r="C33" s="254" t="s">
        <v>654</v>
      </c>
      <c r="D33" s="254" t="s">
        <v>706</v>
      </c>
      <c r="E33" s="254" t="s">
        <v>696</v>
      </c>
      <c r="F33" s="255">
        <v>44621</v>
      </c>
      <c r="G33" s="256">
        <v>44742</v>
      </c>
      <c r="H33" s="286" t="s">
        <v>761</v>
      </c>
      <c r="I33" s="287">
        <v>0.33329999999999999</v>
      </c>
      <c r="J33" s="244"/>
      <c r="K33" s="245"/>
      <c r="L33" s="524"/>
      <c r="M33" s="260"/>
    </row>
    <row r="34" spans="1:14" s="222" customFormat="1" ht="92.25" customHeight="1">
      <c r="A34" s="524"/>
      <c r="B34" s="209">
        <v>7</v>
      </c>
      <c r="C34" s="209" t="s">
        <v>707</v>
      </c>
      <c r="D34" s="209" t="s">
        <v>817</v>
      </c>
      <c r="E34" s="209" t="s">
        <v>150</v>
      </c>
      <c r="F34" s="210">
        <v>44621</v>
      </c>
      <c r="G34" s="210">
        <v>44865</v>
      </c>
      <c r="H34" s="286" t="s">
        <v>762</v>
      </c>
      <c r="I34" s="287">
        <v>0.25</v>
      </c>
      <c r="J34" s="244"/>
      <c r="K34" s="245"/>
      <c r="L34" s="524"/>
      <c r="M34" s="260"/>
    </row>
    <row r="35" spans="1:14" s="222" customFormat="1" ht="147.75" customHeight="1">
      <c r="A35" s="524"/>
      <c r="B35" s="209">
        <v>8</v>
      </c>
      <c r="C35" s="209" t="s">
        <v>818</v>
      </c>
      <c r="D35" s="209" t="s">
        <v>819</v>
      </c>
      <c r="E35" s="209" t="s">
        <v>655</v>
      </c>
      <c r="F35" s="210">
        <v>44621</v>
      </c>
      <c r="G35" s="210">
        <v>44771</v>
      </c>
      <c r="H35" s="286" t="s">
        <v>763</v>
      </c>
      <c r="I35" s="287">
        <v>0</v>
      </c>
      <c r="J35" s="244"/>
      <c r="K35" s="245"/>
      <c r="L35" s="524"/>
      <c r="M35" s="313" t="s">
        <v>820</v>
      </c>
    </row>
    <row r="36" spans="1:14" s="222" customFormat="1" ht="12.75" customHeight="1">
      <c r="A36" s="485" t="s">
        <v>821</v>
      </c>
      <c r="B36" s="485"/>
      <c r="C36" s="485"/>
      <c r="D36" s="485"/>
      <c r="E36" s="485"/>
      <c r="F36" s="485"/>
      <c r="G36" s="485"/>
      <c r="H36" s="485"/>
      <c r="I36" s="485"/>
      <c r="J36" s="485"/>
      <c r="K36" s="485"/>
      <c r="L36" s="486">
        <f>+AVERAGE(L4:L35)</f>
        <v>0.21662462121212123</v>
      </c>
      <c r="M36" s="486"/>
      <c r="N36" s="228"/>
    </row>
  </sheetData>
  <autoFilter ref="A3:N36"/>
  <mergeCells count="22">
    <mergeCell ref="A1:M1"/>
    <mergeCell ref="A2:A3"/>
    <mergeCell ref="B2:B3"/>
    <mergeCell ref="C2:C3"/>
    <mergeCell ref="D2:D3"/>
    <mergeCell ref="E2:E3"/>
    <mergeCell ref="F2:G2"/>
    <mergeCell ref="I2:M2"/>
    <mergeCell ref="L36:M36"/>
    <mergeCell ref="A4:A11"/>
    <mergeCell ref="A12:A14"/>
    <mergeCell ref="A18:A20"/>
    <mergeCell ref="A21:A23"/>
    <mergeCell ref="A26:A27"/>
    <mergeCell ref="A28:A35"/>
    <mergeCell ref="A36:K36"/>
    <mergeCell ref="L18:L20"/>
    <mergeCell ref="L21:L23"/>
    <mergeCell ref="L26:L27"/>
    <mergeCell ref="L28:L35"/>
    <mergeCell ref="L4:L11"/>
    <mergeCell ref="L12:L14"/>
  </mergeCells>
  <conditionalFormatting sqref="H2:H3">
    <cfRule type="duplicateValues" dxfId="2"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workbookViewId="0">
      <selection activeCell="D2" sqref="D2:D3"/>
    </sheetView>
  </sheetViews>
  <sheetFormatPr baseColWidth="10" defaultRowHeight="15"/>
  <cols>
    <col min="1" max="1" width="30.85546875" customWidth="1"/>
    <col min="3" max="7" width="21" customWidth="1"/>
    <col min="8" max="8" width="50.7109375" customWidth="1"/>
    <col min="9" max="12" width="24.5703125" customWidth="1"/>
    <col min="13" max="13" width="45.5703125" customWidth="1"/>
  </cols>
  <sheetData>
    <row r="1" spans="1:14" s="222" customFormat="1" ht="13.5" customHeight="1">
      <c r="A1" s="530" t="s">
        <v>179</v>
      </c>
      <c r="B1" s="531"/>
      <c r="C1" s="531"/>
      <c r="D1" s="531"/>
      <c r="E1" s="531"/>
      <c r="F1" s="531"/>
      <c r="G1" s="531"/>
      <c r="H1" s="531"/>
      <c r="I1" s="531"/>
      <c r="J1" s="531"/>
      <c r="K1" s="531"/>
      <c r="L1" s="531"/>
      <c r="M1" s="531"/>
      <c r="N1" s="221"/>
    </row>
    <row r="2" spans="1:14" s="222" customFormat="1" ht="28.5" customHeight="1">
      <c r="A2" s="503" t="s">
        <v>0</v>
      </c>
      <c r="B2" s="503" t="s">
        <v>434</v>
      </c>
      <c r="C2" s="503" t="s">
        <v>43</v>
      </c>
      <c r="D2" s="503" t="s">
        <v>423</v>
      </c>
      <c r="E2" s="503" t="s">
        <v>1</v>
      </c>
      <c r="F2" s="503" t="s">
        <v>472</v>
      </c>
      <c r="G2" s="503"/>
      <c r="H2" s="189" t="s">
        <v>36</v>
      </c>
      <c r="I2" s="484" t="s">
        <v>431</v>
      </c>
      <c r="J2" s="484"/>
      <c r="K2" s="484"/>
      <c r="L2" s="484"/>
      <c r="M2" s="484"/>
      <c r="N2" s="228"/>
    </row>
    <row r="3" spans="1:14" s="222" customFormat="1" ht="47.25">
      <c r="A3" s="503"/>
      <c r="B3" s="503"/>
      <c r="C3" s="503"/>
      <c r="D3" s="503"/>
      <c r="E3" s="503"/>
      <c r="F3" s="189" t="s">
        <v>435</v>
      </c>
      <c r="G3" s="189" t="s">
        <v>436</v>
      </c>
      <c r="H3" s="189" t="s">
        <v>437</v>
      </c>
      <c r="I3" s="190" t="s">
        <v>473</v>
      </c>
      <c r="J3" s="190" t="s">
        <v>474</v>
      </c>
      <c r="K3" s="190" t="s">
        <v>475</v>
      </c>
      <c r="L3" s="190" t="s">
        <v>476</v>
      </c>
      <c r="M3" s="211" t="s">
        <v>44</v>
      </c>
      <c r="N3" s="228"/>
    </row>
    <row r="4" spans="1:14" s="222" customFormat="1" ht="120.75" customHeight="1">
      <c r="A4" s="207" t="s">
        <v>656</v>
      </c>
      <c r="B4" s="213">
        <v>1</v>
      </c>
      <c r="C4" s="184" t="s">
        <v>657</v>
      </c>
      <c r="D4" s="184" t="s">
        <v>658</v>
      </c>
      <c r="E4" s="184" t="s">
        <v>62</v>
      </c>
      <c r="F4" s="253">
        <v>44669</v>
      </c>
      <c r="G4" s="253">
        <v>44715</v>
      </c>
      <c r="H4" s="313" t="s">
        <v>783</v>
      </c>
      <c r="I4" s="291">
        <v>0.1</v>
      </c>
      <c r="J4" s="205"/>
      <c r="K4" s="236"/>
      <c r="L4" s="293">
        <f>+I4</f>
        <v>0.1</v>
      </c>
      <c r="M4" s="286" t="s">
        <v>790</v>
      </c>
    </row>
    <row r="5" spans="1:14" s="222" customFormat="1" ht="409.5" customHeight="1">
      <c r="A5" s="207" t="s">
        <v>659</v>
      </c>
      <c r="B5" s="213">
        <v>1</v>
      </c>
      <c r="C5" s="184" t="s">
        <v>660</v>
      </c>
      <c r="D5" s="257" t="s">
        <v>661</v>
      </c>
      <c r="E5" s="184" t="s">
        <v>62</v>
      </c>
      <c r="F5" s="253">
        <v>44593</v>
      </c>
      <c r="G5" s="253">
        <v>44651</v>
      </c>
      <c r="H5" s="313" t="s">
        <v>764</v>
      </c>
      <c r="I5" s="287">
        <v>1</v>
      </c>
      <c r="J5" s="205"/>
      <c r="K5" s="236"/>
      <c r="L5" s="293">
        <f>+I5</f>
        <v>1</v>
      </c>
      <c r="M5" s="286"/>
    </row>
    <row r="6" spans="1:14" s="222" customFormat="1" ht="120.75" customHeight="1">
      <c r="A6" s="502"/>
      <c r="B6" s="213">
        <v>1</v>
      </c>
      <c r="C6" s="184" t="s">
        <v>175</v>
      </c>
      <c r="D6" s="266" t="s">
        <v>662</v>
      </c>
      <c r="E6" s="184" t="s">
        <v>62</v>
      </c>
      <c r="F6" s="253">
        <v>44593</v>
      </c>
      <c r="G6" s="197">
        <v>44895</v>
      </c>
      <c r="H6" s="313" t="s">
        <v>765</v>
      </c>
      <c r="I6" s="287">
        <v>0.3</v>
      </c>
      <c r="J6" s="205"/>
      <c r="K6" s="236"/>
      <c r="L6" s="507">
        <f>+AVERAGE(I6:I7)</f>
        <v>0.3</v>
      </c>
      <c r="M6" s="286"/>
    </row>
    <row r="7" spans="1:14" s="222" customFormat="1" ht="120.75" customHeight="1">
      <c r="A7" s="523"/>
      <c r="B7" s="213">
        <v>2</v>
      </c>
      <c r="C7" s="266" t="s">
        <v>663</v>
      </c>
      <c r="D7" s="184" t="s">
        <v>664</v>
      </c>
      <c r="E7" s="184" t="s">
        <v>62</v>
      </c>
      <c r="F7" s="253">
        <v>44593</v>
      </c>
      <c r="G7" s="197">
        <v>44895</v>
      </c>
      <c r="H7" s="313" t="s">
        <v>766</v>
      </c>
      <c r="I7" s="287">
        <v>0.3</v>
      </c>
      <c r="J7" s="205"/>
      <c r="K7" s="236"/>
      <c r="L7" s="523"/>
      <c r="M7" s="286"/>
    </row>
    <row r="8" spans="1:14" s="222" customFormat="1" ht="120.75" customHeight="1">
      <c r="A8" s="502" t="s">
        <v>665</v>
      </c>
      <c r="B8" s="213">
        <v>1</v>
      </c>
      <c r="C8" s="266" t="s">
        <v>708</v>
      </c>
      <c r="D8" s="266" t="s">
        <v>666</v>
      </c>
      <c r="E8" s="184" t="s">
        <v>62</v>
      </c>
      <c r="F8" s="197">
        <v>44866</v>
      </c>
      <c r="G8" s="197">
        <v>44895</v>
      </c>
      <c r="H8" s="313" t="s">
        <v>767</v>
      </c>
      <c r="I8" s="287">
        <v>0</v>
      </c>
      <c r="J8" s="205"/>
      <c r="K8" s="236"/>
      <c r="L8" s="507">
        <f>+AVERAGE(I8:I9)</f>
        <v>0</v>
      </c>
      <c r="M8" s="286"/>
    </row>
    <row r="9" spans="1:14" s="222" customFormat="1" ht="120.75" customHeight="1">
      <c r="A9" s="523"/>
      <c r="B9" s="213">
        <v>2</v>
      </c>
      <c r="C9" s="257" t="s">
        <v>667</v>
      </c>
      <c r="D9" s="266" t="s">
        <v>668</v>
      </c>
      <c r="E9" s="257" t="s">
        <v>62</v>
      </c>
      <c r="F9" s="267">
        <v>44866</v>
      </c>
      <c r="G9" s="268">
        <v>44895</v>
      </c>
      <c r="H9" s="313" t="s">
        <v>767</v>
      </c>
      <c r="I9" s="287">
        <v>0</v>
      </c>
      <c r="J9" s="205"/>
      <c r="K9" s="236"/>
      <c r="L9" s="523"/>
      <c r="M9" s="286"/>
    </row>
    <row r="10" spans="1:14" s="222" customFormat="1" ht="15.75">
      <c r="A10" s="528" t="s">
        <v>822</v>
      </c>
      <c r="B10" s="528"/>
      <c r="C10" s="528"/>
      <c r="D10" s="528"/>
      <c r="E10" s="528"/>
      <c r="F10" s="528"/>
      <c r="G10" s="528"/>
      <c r="H10" s="528"/>
      <c r="I10" s="528"/>
      <c r="J10" s="528"/>
      <c r="K10" s="528"/>
      <c r="L10" s="529">
        <f>+AVERAGE(L4:L9)</f>
        <v>0.35000000000000003</v>
      </c>
      <c r="M10" s="529"/>
    </row>
  </sheetData>
  <autoFilter ref="A3:N10"/>
  <mergeCells count="14">
    <mergeCell ref="A6:A7"/>
    <mergeCell ref="A8:A9"/>
    <mergeCell ref="A10:K10"/>
    <mergeCell ref="L10:M10"/>
    <mergeCell ref="A1:M1"/>
    <mergeCell ref="A2:A3"/>
    <mergeCell ref="L6:L7"/>
    <mergeCell ref="L8:L9"/>
    <mergeCell ref="B2:B3"/>
    <mergeCell ref="C2:C3"/>
    <mergeCell ref="D2:D3"/>
    <mergeCell ref="E2:E3"/>
    <mergeCell ref="F2:G2"/>
    <mergeCell ref="I2:M2"/>
  </mergeCells>
  <conditionalFormatting sqref="H2:H3">
    <cfRule type="duplicateValues" dxfId="1" priority="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workbookViewId="0">
      <selection activeCell="C2" sqref="C2:C3"/>
    </sheetView>
  </sheetViews>
  <sheetFormatPr baseColWidth="10" defaultRowHeight="15"/>
  <cols>
    <col min="1" max="1" width="22.7109375" customWidth="1"/>
    <col min="3" max="3" width="41.140625" customWidth="1"/>
    <col min="8" max="8" width="57.28515625" customWidth="1"/>
    <col min="9" max="11" width="18.28515625" customWidth="1"/>
    <col min="12" max="12" width="24.140625" customWidth="1"/>
    <col min="13" max="13" width="22.5703125" customWidth="1"/>
  </cols>
  <sheetData>
    <row r="1" spans="1:13" s="222" customFormat="1" ht="15.75">
      <c r="A1" s="530" t="s">
        <v>669</v>
      </c>
      <c r="B1" s="531"/>
      <c r="C1" s="531"/>
      <c r="D1" s="531"/>
      <c r="E1" s="531"/>
      <c r="F1" s="531"/>
      <c r="G1" s="531"/>
      <c r="H1" s="531"/>
      <c r="I1" s="531"/>
      <c r="J1" s="531"/>
      <c r="K1" s="531"/>
      <c r="L1" s="531"/>
      <c r="M1" s="531"/>
    </row>
    <row r="2" spans="1:13" s="222" customFormat="1" ht="31.5">
      <c r="A2" s="503" t="s">
        <v>0</v>
      </c>
      <c r="B2" s="503" t="s">
        <v>434</v>
      </c>
      <c r="C2" s="503" t="s">
        <v>43</v>
      </c>
      <c r="D2" s="503" t="s">
        <v>423</v>
      </c>
      <c r="E2" s="503" t="s">
        <v>1</v>
      </c>
      <c r="F2" s="503" t="s">
        <v>472</v>
      </c>
      <c r="G2" s="503"/>
      <c r="H2" s="189" t="s">
        <v>36</v>
      </c>
      <c r="I2" s="484" t="s">
        <v>431</v>
      </c>
      <c r="J2" s="484"/>
      <c r="K2" s="484"/>
      <c r="L2" s="484"/>
      <c r="M2" s="484"/>
    </row>
    <row r="3" spans="1:13" s="222" customFormat="1" ht="47.25">
      <c r="A3" s="503"/>
      <c r="B3" s="503"/>
      <c r="C3" s="503"/>
      <c r="D3" s="503"/>
      <c r="E3" s="503"/>
      <c r="F3" s="189" t="s">
        <v>435</v>
      </c>
      <c r="G3" s="189" t="s">
        <v>436</v>
      </c>
      <c r="H3" s="189" t="s">
        <v>437</v>
      </c>
      <c r="I3" s="190" t="s">
        <v>473</v>
      </c>
      <c r="J3" s="190" t="s">
        <v>474</v>
      </c>
      <c r="K3" s="190" t="s">
        <v>475</v>
      </c>
      <c r="L3" s="190" t="s">
        <v>476</v>
      </c>
      <c r="M3" s="211" t="s">
        <v>44</v>
      </c>
    </row>
    <row r="4" spans="1:13" s="222" customFormat="1" ht="150.75" customHeight="1">
      <c r="A4" s="534" t="s">
        <v>670</v>
      </c>
      <c r="B4" s="199">
        <v>1</v>
      </c>
      <c r="C4" s="271" t="s">
        <v>768</v>
      </c>
      <c r="D4" s="272" t="s">
        <v>671</v>
      </c>
      <c r="E4" s="271" t="s">
        <v>62</v>
      </c>
      <c r="F4" s="273">
        <v>44562</v>
      </c>
      <c r="G4" s="275">
        <v>44620</v>
      </c>
      <c r="H4" s="313" t="s">
        <v>769</v>
      </c>
      <c r="I4" s="287">
        <v>1</v>
      </c>
      <c r="J4" s="278"/>
      <c r="K4" s="279"/>
      <c r="L4" s="532">
        <f>+AVERAGE(I4:I6)</f>
        <v>0.77776666666666661</v>
      </c>
      <c r="M4" s="280"/>
    </row>
    <row r="5" spans="1:13" s="222" customFormat="1" ht="48" customHeight="1">
      <c r="A5" s="535"/>
      <c r="B5" s="199">
        <v>2</v>
      </c>
      <c r="C5" s="200" t="s">
        <v>709</v>
      </c>
      <c r="D5" s="200" t="s">
        <v>672</v>
      </c>
      <c r="E5" s="200" t="s">
        <v>62</v>
      </c>
      <c r="F5" s="274">
        <v>44652</v>
      </c>
      <c r="G5" s="276">
        <v>44926</v>
      </c>
      <c r="H5" s="313" t="s">
        <v>770</v>
      </c>
      <c r="I5" s="287">
        <v>0.33329999999999999</v>
      </c>
      <c r="J5" s="278"/>
      <c r="K5" s="279"/>
      <c r="L5" s="535"/>
      <c r="M5" s="280"/>
    </row>
    <row r="6" spans="1:13" s="222" customFormat="1" ht="108">
      <c r="A6" s="533"/>
      <c r="B6" s="199">
        <v>3</v>
      </c>
      <c r="C6" s="200" t="s">
        <v>673</v>
      </c>
      <c r="D6" s="200" t="s">
        <v>710</v>
      </c>
      <c r="E6" s="200" t="s">
        <v>62</v>
      </c>
      <c r="F6" s="274">
        <v>44562</v>
      </c>
      <c r="G6" s="277">
        <v>44591</v>
      </c>
      <c r="H6" s="313" t="s">
        <v>771</v>
      </c>
      <c r="I6" s="287">
        <v>1</v>
      </c>
      <c r="J6" s="278"/>
      <c r="K6" s="279"/>
      <c r="L6" s="533"/>
      <c r="M6" s="280"/>
    </row>
    <row r="7" spans="1:13" s="222" customFormat="1" ht="132">
      <c r="A7" s="534" t="s">
        <v>674</v>
      </c>
      <c r="B7" s="199">
        <v>1</v>
      </c>
      <c r="C7" s="271" t="s">
        <v>675</v>
      </c>
      <c r="D7" s="272" t="s">
        <v>676</v>
      </c>
      <c r="E7" s="200" t="s">
        <v>62</v>
      </c>
      <c r="F7" s="274">
        <v>44774</v>
      </c>
      <c r="G7" s="277">
        <v>44895</v>
      </c>
      <c r="H7" s="313" t="s">
        <v>772</v>
      </c>
      <c r="I7" s="287">
        <v>0</v>
      </c>
      <c r="J7" s="278"/>
      <c r="K7" s="279"/>
      <c r="L7" s="532">
        <f>+AVERAGE(I7:I8)</f>
        <v>0.45</v>
      </c>
      <c r="M7" s="280"/>
    </row>
    <row r="8" spans="1:13" s="222" customFormat="1" ht="144.75" customHeight="1">
      <c r="A8" s="533"/>
      <c r="B8" s="199">
        <v>2</v>
      </c>
      <c r="C8" s="200" t="s">
        <v>677</v>
      </c>
      <c r="D8" s="200" t="s">
        <v>678</v>
      </c>
      <c r="E8" s="200" t="s">
        <v>62</v>
      </c>
      <c r="F8" s="274">
        <v>44593</v>
      </c>
      <c r="G8" s="277">
        <v>44742</v>
      </c>
      <c r="H8" s="313" t="s">
        <v>823</v>
      </c>
      <c r="I8" s="287">
        <v>0.9</v>
      </c>
      <c r="J8" s="278"/>
      <c r="K8" s="279"/>
      <c r="L8" s="533"/>
      <c r="M8" s="280"/>
    </row>
    <row r="9" spans="1:13" s="222" customFormat="1" ht="95.25" customHeight="1">
      <c r="A9" s="534" t="s">
        <v>679</v>
      </c>
      <c r="B9" s="199">
        <v>1</v>
      </c>
      <c r="C9" s="315" t="s">
        <v>680</v>
      </c>
      <c r="D9" s="316" t="s">
        <v>681</v>
      </c>
      <c r="E9" s="315" t="s">
        <v>62</v>
      </c>
      <c r="F9" s="317">
        <v>44593</v>
      </c>
      <c r="G9" s="318">
        <v>44895</v>
      </c>
      <c r="H9" s="325" t="s">
        <v>773</v>
      </c>
      <c r="I9" s="287">
        <v>0.25</v>
      </c>
      <c r="J9" s="278"/>
      <c r="K9" s="279"/>
      <c r="L9" s="532">
        <f>+AVERAGE(I9:I10)</f>
        <v>0.125</v>
      </c>
      <c r="M9" s="314"/>
    </row>
    <row r="10" spans="1:13" s="222" customFormat="1" ht="75.75" customHeight="1">
      <c r="A10" s="533"/>
      <c r="B10" s="199">
        <v>2</v>
      </c>
      <c r="C10" s="200" t="s">
        <v>682</v>
      </c>
      <c r="D10" s="271" t="s">
        <v>683</v>
      </c>
      <c r="E10" s="200" t="s">
        <v>62</v>
      </c>
      <c r="F10" s="274">
        <v>44593</v>
      </c>
      <c r="G10" s="277">
        <v>44742</v>
      </c>
      <c r="H10" s="313" t="s">
        <v>774</v>
      </c>
      <c r="I10" s="287">
        <v>0</v>
      </c>
      <c r="J10" s="278"/>
      <c r="K10" s="279"/>
      <c r="L10" s="533"/>
      <c r="M10" s="313" t="s">
        <v>824</v>
      </c>
    </row>
    <row r="11" spans="1:13" s="222" customFormat="1" ht="66.75" customHeight="1">
      <c r="A11" s="534" t="s">
        <v>684</v>
      </c>
      <c r="B11" s="199">
        <v>1</v>
      </c>
      <c r="C11" s="200" t="s">
        <v>685</v>
      </c>
      <c r="D11" s="272" t="s">
        <v>686</v>
      </c>
      <c r="E11" s="200" t="s">
        <v>62</v>
      </c>
      <c r="F11" s="274">
        <v>44593</v>
      </c>
      <c r="G11" s="277">
        <v>44773</v>
      </c>
      <c r="H11" s="313" t="s">
        <v>775</v>
      </c>
      <c r="I11" s="287">
        <v>0.44</v>
      </c>
      <c r="J11" s="278"/>
      <c r="K11" s="279"/>
      <c r="L11" s="532">
        <f>+AVERAGE(I11:I12)</f>
        <v>0.22</v>
      </c>
      <c r="M11" s="280"/>
    </row>
    <row r="12" spans="1:13" s="222" customFormat="1" ht="72">
      <c r="A12" s="533"/>
      <c r="B12" s="199">
        <v>2</v>
      </c>
      <c r="C12" s="271" t="s">
        <v>687</v>
      </c>
      <c r="D12" s="200" t="s">
        <v>688</v>
      </c>
      <c r="E12" s="200" t="s">
        <v>62</v>
      </c>
      <c r="F12" s="274">
        <v>44774</v>
      </c>
      <c r="G12" s="276">
        <v>44895</v>
      </c>
      <c r="H12" s="313" t="s">
        <v>772</v>
      </c>
      <c r="I12" s="287">
        <v>0</v>
      </c>
      <c r="J12" s="278"/>
      <c r="K12" s="279"/>
      <c r="L12" s="533"/>
      <c r="M12" s="280"/>
    </row>
    <row r="13" spans="1:13" s="222" customFormat="1" ht="15.75">
      <c r="A13" s="528" t="s">
        <v>825</v>
      </c>
      <c r="B13" s="528"/>
      <c r="C13" s="528"/>
      <c r="D13" s="528"/>
      <c r="E13" s="528"/>
      <c r="F13" s="528"/>
      <c r="G13" s="528"/>
      <c r="H13" s="528"/>
      <c r="I13" s="528"/>
      <c r="J13" s="528"/>
      <c r="K13" s="528"/>
      <c r="L13" s="529">
        <f>+AVERAGE(L4:L12)</f>
        <v>0.39319166666666666</v>
      </c>
      <c r="M13" s="529"/>
    </row>
  </sheetData>
  <autoFilter ref="A3:N13"/>
  <mergeCells count="18">
    <mergeCell ref="L11:L12"/>
    <mergeCell ref="A11:A12"/>
    <mergeCell ref="A13:K13"/>
    <mergeCell ref="L13:M13"/>
    <mergeCell ref="A4:A6"/>
    <mergeCell ref="A7:A8"/>
    <mergeCell ref="A9:A10"/>
    <mergeCell ref="L4:L6"/>
    <mergeCell ref="L7:L8"/>
    <mergeCell ref="L9:L10"/>
    <mergeCell ref="A1:M1"/>
    <mergeCell ref="A2:A3"/>
    <mergeCell ref="B2:B3"/>
    <mergeCell ref="C2:C3"/>
    <mergeCell ref="D2:D3"/>
    <mergeCell ref="E2:E3"/>
    <mergeCell ref="F2:G2"/>
    <mergeCell ref="I2:M2"/>
  </mergeCells>
  <conditionalFormatting sqref="H2:H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Primero</vt:lpstr>
      <vt:lpstr>Segundo</vt:lpstr>
      <vt:lpstr>Riesgos de corrupción</vt:lpstr>
      <vt:lpstr>Racionalización de trámites</vt:lpstr>
      <vt:lpstr>Rendición de cuentas</vt:lpstr>
      <vt:lpstr>Atención al ciudadano</vt:lpstr>
      <vt:lpstr>Transparencia y acceso</vt:lpstr>
      <vt:lpstr>Integridad</vt:lpstr>
      <vt:lpstr>Conflicto de interes</vt:lpstr>
      <vt:lpstr>Primero!_Hlk58960593</vt:lpstr>
      <vt:lpstr>'Riesgos de corrupción'!_Hlk58960593</vt:lpstr>
      <vt:lpstr>Segundo!_Hlk58960593</vt:lpstr>
      <vt:lpstr>'Riesgos de corrupción'!Área_de_impresión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Lozano</dc:creator>
  <cp:lastModifiedBy>Zulma Yanet Gomez Perales</cp:lastModifiedBy>
  <cp:lastPrinted>2022-05-02T13:52:28Z</cp:lastPrinted>
  <dcterms:created xsi:type="dcterms:W3CDTF">2021-05-03T14:09:59Z</dcterms:created>
  <dcterms:modified xsi:type="dcterms:W3CDTF">2022-05-13T22:26:25Z</dcterms:modified>
</cp:coreProperties>
</file>