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d.docs.live.net/90b65ef70b1bed82/SECRETARIA JURIDICA/2022/INFORMES/CONTROL INTERNO CONTABLE/Envio Veeduria/"/>
    </mc:Choice>
  </mc:AlternateContent>
  <xr:revisionPtr revIDLastSave="0" documentId="8_{AEF75607-10C7-4864-8862-FE348445E1FD}" xr6:coauthVersionLast="47" xr6:coauthVersionMax="47" xr10:uidLastSave="{00000000-0000-0000-0000-000000000000}"/>
  <bookViews>
    <workbookView xWindow="-120" yWindow="-120" windowWidth="20730" windowHeight="11160" firstSheet="3" activeTab="3" xr2:uid="{00000000-000D-0000-FFFF-FFFF00000000}"/>
  </bookViews>
  <sheets>
    <sheet name="Hoja1" sheetId="1" state="hidden" r:id="rId1"/>
    <sheet name="Hoja2" sheetId="2" state="hidden" r:id="rId2"/>
    <sheet name="CON CAMBIOS 1" sheetId="5" state="hidden" r:id="rId3"/>
    <sheet name="MATRIZINFORMECUANTITATIVOSCIC" sheetId="8" r:id="rId4"/>
    <sheet name="Hoja3" sheetId="7" state="hidden" r:id="rId5"/>
    <sheet name="Hoja4" sheetId="9" state="hidden" r:id="rId6"/>
  </sheets>
  <definedNames>
    <definedName name="_xlnm._FilterDatabase" localSheetId="2" hidden="1">'CON CAMBIOS 1'!$A$41:$D$109</definedName>
    <definedName name="_xlnm.Print_Area" localSheetId="3">MATRIZINFORMECUANTITATIVOSCIC!$A$1:$H$160</definedName>
    <definedName name="No_se_aplica">Hoja1!$C$13</definedName>
    <definedName name="Si">Hoja1!$C$13</definedName>
    <definedName name="_xlnm.Print_Titles" localSheetId="3">MATRIZINFORMECUANTITATIVOSCIC!$13:$15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3" i="8" l="1"/>
  <c r="F132" i="8"/>
  <c r="F131" i="8"/>
  <c r="F130" i="8"/>
  <c r="F129" i="8"/>
  <c r="F128" i="8"/>
  <c r="F127" i="8"/>
  <c r="F126" i="8"/>
  <c r="F125" i="8"/>
  <c r="F124" i="8"/>
  <c r="F123" i="8"/>
  <c r="F122" i="8"/>
  <c r="F119" i="8"/>
  <c r="F118" i="8"/>
  <c r="F117" i="8"/>
  <c r="F114" i="8"/>
  <c r="F113" i="8"/>
  <c r="F112" i="8"/>
  <c r="F111" i="8"/>
  <c r="F110" i="8"/>
  <c r="F109" i="8"/>
  <c r="F108" i="8"/>
  <c r="F107" i="8"/>
  <c r="F106" i="8"/>
  <c r="F105" i="8"/>
  <c r="F104" i="8"/>
  <c r="F103" i="8"/>
  <c r="F102" i="8"/>
  <c r="F101" i="8"/>
  <c r="F100" i="8"/>
  <c r="F99" i="8"/>
  <c r="F97" i="8"/>
  <c r="F96" i="8"/>
  <c r="F95" i="8"/>
  <c r="F94" i="8"/>
  <c r="F93" i="8"/>
  <c r="F92" i="8"/>
  <c r="F91" i="8"/>
  <c r="F90" i="8"/>
  <c r="F89" i="8"/>
  <c r="F88" i="8"/>
  <c r="F86" i="8"/>
  <c r="F85" i="8"/>
  <c r="F84" i="8"/>
  <c r="F82" i="8"/>
  <c r="F81" i="8"/>
  <c r="F80" i="8"/>
  <c r="F79" i="8"/>
  <c r="F78" i="8"/>
  <c r="F77" i="8"/>
  <c r="F76" i="8"/>
  <c r="F75" i="8"/>
  <c r="F74" i="8"/>
  <c r="F73" i="8"/>
  <c r="F72" i="8"/>
  <c r="F71" i="8"/>
  <c r="F70" i="8"/>
  <c r="F69" i="8"/>
  <c r="F68" i="8"/>
  <c r="F66" i="8"/>
  <c r="F65" i="8"/>
  <c r="F64" i="8"/>
  <c r="F63" i="8"/>
  <c r="F61" i="8"/>
  <c r="F60" i="8"/>
  <c r="F59" i="8"/>
  <c r="F58" i="8"/>
  <c r="F57" i="8"/>
  <c r="F56" i="8"/>
  <c r="F55" i="8"/>
  <c r="F54"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0" i="8"/>
  <c r="F19" i="8"/>
  <c r="F18" i="8"/>
  <c r="F17" i="8"/>
  <c r="D123" i="8"/>
  <c r="D130" i="8"/>
  <c r="D114" i="8"/>
  <c r="D113" i="8"/>
  <c r="D112" i="8"/>
  <c r="D111" i="8"/>
  <c r="D110" i="8"/>
  <c r="D105" i="8"/>
  <c r="D97" i="8"/>
  <c r="D96" i="8"/>
  <c r="D95" i="8"/>
  <c r="D94" i="8"/>
  <c r="D93" i="8"/>
  <c r="D61" i="8"/>
  <c r="D66" i="8"/>
  <c r="D64" i="8"/>
  <c r="D91" i="8"/>
  <c r="D90" i="8"/>
  <c r="D89" i="8"/>
  <c r="D50" i="8"/>
  <c r="D49" i="8"/>
  <c r="D48" i="8"/>
  <c r="D27" i="8"/>
  <c r="D28" i="8"/>
  <c r="D26" i="8"/>
  <c r="D133" i="8"/>
  <c r="D132" i="8"/>
  <c r="D119" i="8"/>
  <c r="G119" i="8" s="1"/>
  <c r="D118" i="8"/>
  <c r="D108" i="8"/>
  <c r="G108" i="8" s="1"/>
  <c r="D107" i="8"/>
  <c r="D86" i="8"/>
  <c r="D85" i="8"/>
  <c r="D82" i="8"/>
  <c r="D81" i="8"/>
  <c r="D79" i="8"/>
  <c r="D78" i="8"/>
  <c r="D76" i="8"/>
  <c r="D75" i="8"/>
  <c r="D73" i="8"/>
  <c r="D72" i="8"/>
  <c r="G72" i="8" s="1"/>
  <c r="D70" i="8"/>
  <c r="D69" i="8"/>
  <c r="D59" i="8"/>
  <c r="G59" i="8" s="1"/>
  <c r="D58" i="8"/>
  <c r="D56" i="8"/>
  <c r="D55" i="8"/>
  <c r="D46" i="8"/>
  <c r="D45" i="8"/>
  <c r="D43" i="8"/>
  <c r="G43" i="8" s="1"/>
  <c r="D42" i="8"/>
  <c r="D40" i="8"/>
  <c r="D39" i="8"/>
  <c r="D37" i="8"/>
  <c r="D36" i="8"/>
  <c r="D34" i="8"/>
  <c r="D33" i="8"/>
  <c r="D31" i="8"/>
  <c r="D30" i="8"/>
  <c r="D24" i="8"/>
  <c r="D23" i="8"/>
  <c r="F16" i="8"/>
  <c r="D128" i="8"/>
  <c r="G128" i="8" s="1"/>
  <c r="D127" i="8"/>
  <c r="D126" i="8"/>
  <c r="D125" i="8"/>
  <c r="D103" i="8"/>
  <c r="D102" i="8"/>
  <c r="D101" i="8"/>
  <c r="D100" i="8"/>
  <c r="G100" i="8" s="1"/>
  <c r="D18" i="8"/>
  <c r="G18" i="8" s="1"/>
  <c r="D19" i="8"/>
  <c r="D20" i="8"/>
  <c r="D17" i="8"/>
  <c r="D131" i="8"/>
  <c r="D129" i="8"/>
  <c r="D124" i="8"/>
  <c r="D122" i="8"/>
  <c r="D117" i="8"/>
  <c r="D109" i="8"/>
  <c r="D106" i="8"/>
  <c r="D104" i="8"/>
  <c r="G104" i="8" s="1"/>
  <c r="D99" i="8"/>
  <c r="G99" i="8" s="1"/>
  <c r="D92" i="8"/>
  <c r="D88" i="8"/>
  <c r="D84" i="8"/>
  <c r="D80" i="8"/>
  <c r="D77" i="8"/>
  <c r="D74" i="8"/>
  <c r="D71" i="8"/>
  <c r="D68" i="8"/>
  <c r="D65" i="8"/>
  <c r="D63" i="8"/>
  <c r="D60" i="8"/>
  <c r="D57" i="8"/>
  <c r="D54" i="8"/>
  <c r="D47" i="8"/>
  <c r="D44" i="8"/>
  <c r="D41" i="8"/>
  <c r="D38" i="8"/>
  <c r="D35" i="8"/>
  <c r="D32" i="8"/>
  <c r="D29" i="8"/>
  <c r="D25" i="8"/>
  <c r="D22" i="8"/>
  <c r="D16" i="8"/>
  <c r="I4" i="9"/>
  <c r="I5" i="9"/>
  <c r="I3" i="9"/>
  <c r="F130" i="5"/>
  <c r="F129" i="5"/>
  <c r="F125" i="5"/>
  <c r="F124" i="5"/>
  <c r="H124" i="5" s="1"/>
  <c r="F123" i="5"/>
  <c r="F122" i="5"/>
  <c r="F115" i="5"/>
  <c r="F114" i="5"/>
  <c r="F101" i="5"/>
  <c r="F100" i="5"/>
  <c r="H100" i="5" s="1"/>
  <c r="F95" i="5"/>
  <c r="F94" i="5"/>
  <c r="H94" i="5" s="1"/>
  <c r="F93" i="5"/>
  <c r="H93" i="5" s="1"/>
  <c r="F90" i="5"/>
  <c r="F89" i="5"/>
  <c r="F88" i="5"/>
  <c r="F87" i="5"/>
  <c r="F86" i="5"/>
  <c r="F84" i="5"/>
  <c r="F83" i="5"/>
  <c r="F82" i="5"/>
  <c r="F80" i="5"/>
  <c r="F78" i="5"/>
  <c r="F77" i="5"/>
  <c r="F76" i="5"/>
  <c r="F74" i="5"/>
  <c r="F73" i="5"/>
  <c r="F71" i="5"/>
  <c r="H71" i="5" s="1"/>
  <c r="F70" i="5"/>
  <c r="F68" i="5"/>
  <c r="F67" i="5"/>
  <c r="F65" i="5"/>
  <c r="F64" i="5"/>
  <c r="F62" i="5"/>
  <c r="F61" i="5"/>
  <c r="H61" i="5" s="1"/>
  <c r="F53" i="5"/>
  <c r="F52" i="5"/>
  <c r="F50" i="5"/>
  <c r="F49" i="5"/>
  <c r="F46" i="5"/>
  <c r="F45" i="5"/>
  <c r="G45" i="5"/>
  <c r="H45" i="5" s="1"/>
  <c r="G46" i="5"/>
  <c r="G48" i="5"/>
  <c r="H48" i="5" s="1"/>
  <c r="G49" i="5"/>
  <c r="G50" i="5"/>
  <c r="G51" i="5"/>
  <c r="H51" i="5" s="1"/>
  <c r="G52" i="5"/>
  <c r="G53" i="5"/>
  <c r="G54" i="5"/>
  <c r="H54" i="5" s="1"/>
  <c r="G56" i="5"/>
  <c r="H56" i="5" s="1"/>
  <c r="G57" i="5"/>
  <c r="H57" i="5" s="1"/>
  <c r="G58" i="5"/>
  <c r="H58" i="5" s="1"/>
  <c r="G59" i="5"/>
  <c r="H59" i="5" s="1"/>
  <c r="G60" i="5"/>
  <c r="H60" i="5" s="1"/>
  <c r="G61" i="5"/>
  <c r="G62" i="5"/>
  <c r="G63" i="5"/>
  <c r="H63" i="5" s="1"/>
  <c r="G64" i="5"/>
  <c r="G65" i="5"/>
  <c r="G66" i="5"/>
  <c r="H66" i="5" s="1"/>
  <c r="G67" i="5"/>
  <c r="G68" i="5"/>
  <c r="G69" i="5"/>
  <c r="H69" i="5" s="1"/>
  <c r="G70" i="5"/>
  <c r="H70" i="5" s="1"/>
  <c r="G71" i="5"/>
  <c r="G72" i="5"/>
  <c r="H72" i="5" s="1"/>
  <c r="G73" i="5"/>
  <c r="H73" i="5" s="1"/>
  <c r="G74" i="5"/>
  <c r="G75" i="5"/>
  <c r="H75" i="5" s="1"/>
  <c r="G76" i="5"/>
  <c r="G77" i="5"/>
  <c r="H77" i="5" s="1"/>
  <c r="G78" i="5"/>
  <c r="G79" i="5"/>
  <c r="H79" i="5" s="1"/>
  <c r="G80" i="5"/>
  <c r="G81" i="5"/>
  <c r="H81" i="5" s="1"/>
  <c r="G82" i="5"/>
  <c r="G83" i="5"/>
  <c r="G84" i="5"/>
  <c r="G85" i="5"/>
  <c r="H85" i="5" s="1"/>
  <c r="G86" i="5"/>
  <c r="G87" i="5"/>
  <c r="H87" i="5" s="1"/>
  <c r="G88" i="5"/>
  <c r="G89" i="5"/>
  <c r="G90" i="5"/>
  <c r="H90" i="5" s="1"/>
  <c r="G91" i="5"/>
  <c r="H91" i="5" s="1"/>
  <c r="G92" i="5"/>
  <c r="H92" i="5" s="1"/>
  <c r="G93" i="5"/>
  <c r="G94" i="5"/>
  <c r="G95" i="5"/>
  <c r="G96" i="5"/>
  <c r="H96" i="5" s="1"/>
  <c r="G97" i="5"/>
  <c r="H97" i="5" s="1"/>
  <c r="G98" i="5"/>
  <c r="H98" i="5" s="1"/>
  <c r="G99" i="5"/>
  <c r="H99" i="5" s="1"/>
  <c r="G100" i="5"/>
  <c r="G101" i="5"/>
  <c r="G102" i="5"/>
  <c r="H102" i="5"/>
  <c r="G103" i="5"/>
  <c r="H103" i="5" s="1"/>
  <c r="G104" i="5"/>
  <c r="H104" i="5" s="1"/>
  <c r="G105" i="5"/>
  <c r="H105" i="5" s="1"/>
  <c r="G106" i="5"/>
  <c r="H106" i="5" s="1"/>
  <c r="G107" i="5"/>
  <c r="H107" i="5" s="1"/>
  <c r="G108" i="5"/>
  <c r="H108" i="5"/>
  <c r="G111" i="5"/>
  <c r="H111" i="5" s="1"/>
  <c r="G112" i="5"/>
  <c r="H112" i="5" s="1"/>
  <c r="G113" i="5"/>
  <c r="H113" i="5" s="1"/>
  <c r="G114" i="5"/>
  <c r="H114" i="5" s="1"/>
  <c r="G115" i="5"/>
  <c r="G119" i="5"/>
  <c r="H119" i="5"/>
  <c r="G120" i="5"/>
  <c r="H120" i="5" s="1"/>
  <c r="G121" i="5"/>
  <c r="H121" i="5" s="1"/>
  <c r="G122" i="5"/>
  <c r="G123" i="5"/>
  <c r="G124" i="5"/>
  <c r="G125" i="5"/>
  <c r="G126" i="5"/>
  <c r="H126" i="5" s="1"/>
  <c r="G127" i="5"/>
  <c r="H127" i="5" s="1"/>
  <c r="G128" i="5"/>
  <c r="H128" i="5" s="1"/>
  <c r="G129" i="5"/>
  <c r="G130" i="5"/>
  <c r="H130" i="5" s="1"/>
  <c r="G44" i="5"/>
  <c r="H44" i="5"/>
  <c r="F38" i="5"/>
  <c r="F37" i="5"/>
  <c r="F36" i="5"/>
  <c r="H36" i="5" s="1"/>
  <c r="F16" i="5"/>
  <c r="F15" i="5"/>
  <c r="F14" i="5"/>
  <c r="G5" i="5"/>
  <c r="G6" i="5"/>
  <c r="G7" i="5"/>
  <c r="H7" i="5" s="1"/>
  <c r="G8" i="5"/>
  <c r="G9" i="5"/>
  <c r="G10" i="5"/>
  <c r="H10" i="5" s="1"/>
  <c r="G11" i="5"/>
  <c r="H11" i="5" s="1"/>
  <c r="G12" i="5"/>
  <c r="H12" i="5" s="1"/>
  <c r="G13" i="5"/>
  <c r="H13" i="5" s="1"/>
  <c r="G14" i="5"/>
  <c r="G15" i="5"/>
  <c r="G16" i="5"/>
  <c r="G17" i="5"/>
  <c r="H17" i="5" s="1"/>
  <c r="G18" i="5"/>
  <c r="H18" i="5" s="1"/>
  <c r="G19" i="5"/>
  <c r="H19" i="5" s="1"/>
  <c r="G20" i="5"/>
  <c r="H20" i="5" s="1"/>
  <c r="G21" i="5"/>
  <c r="H21" i="5" s="1"/>
  <c r="G22" i="5"/>
  <c r="H22" i="5" s="1"/>
  <c r="G23" i="5"/>
  <c r="H23" i="5" s="1"/>
  <c r="G24" i="5"/>
  <c r="H24" i="5" s="1"/>
  <c r="G25" i="5"/>
  <c r="H25" i="5" s="1"/>
  <c r="G26" i="5"/>
  <c r="H26" i="5" s="1"/>
  <c r="G27" i="5"/>
  <c r="H27" i="5" s="1"/>
  <c r="G28" i="5"/>
  <c r="H28" i="5" s="1"/>
  <c r="G29" i="5"/>
  <c r="H29" i="5" s="1"/>
  <c r="G30" i="5"/>
  <c r="H30" i="5" s="1"/>
  <c r="G31" i="5"/>
  <c r="H31" i="5" s="1"/>
  <c r="G32" i="5"/>
  <c r="H32" i="5" s="1"/>
  <c r="G33" i="5"/>
  <c r="H33" i="5" s="1"/>
  <c r="G34" i="5"/>
  <c r="H34" i="5" s="1"/>
  <c r="G35" i="5"/>
  <c r="H35" i="5" s="1"/>
  <c r="G36" i="5"/>
  <c r="G37" i="5"/>
  <c r="H37" i="5" s="1"/>
  <c r="G38" i="5"/>
  <c r="G39" i="5"/>
  <c r="H39" i="5" s="1"/>
  <c r="G4" i="5"/>
  <c r="H4" i="5"/>
  <c r="F6" i="5"/>
  <c r="H6" i="5" s="1"/>
  <c r="F8" i="5"/>
  <c r="H8" i="5" s="1"/>
  <c r="F9" i="5"/>
  <c r="F5" i="5"/>
  <c r="H5" i="5" s="1"/>
  <c r="H67" i="5"/>
  <c r="H78" i="5"/>
  <c r="H115" i="5"/>
  <c r="H101" i="5"/>
  <c r="H86" i="5"/>
  <c r="H82" i="5"/>
  <c r="M1" i="2"/>
  <c r="M2" i="2"/>
  <c r="M3" i="2"/>
  <c r="M4" i="2"/>
  <c r="M5"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6" i="2"/>
  <c r="F13" i="1"/>
  <c r="F12" i="1"/>
  <c r="F15" i="1"/>
  <c r="F14" i="1" s="1"/>
  <c r="F19" i="1"/>
  <c r="F18" i="1" s="1"/>
  <c r="F21" i="1"/>
  <c r="F20" i="1" s="1"/>
  <c r="F23" i="1"/>
  <c r="F22" i="1" s="1"/>
  <c r="F25" i="1"/>
  <c r="F24" i="1" s="1"/>
  <c r="F27" i="1"/>
  <c r="F26" i="1" s="1"/>
  <c r="F29" i="1"/>
  <c r="F28" i="1" s="1"/>
  <c r="F32" i="1"/>
  <c r="F31" i="1" s="1"/>
  <c r="F30" i="1" s="1"/>
  <c r="F35" i="1"/>
  <c r="F34" i="1" s="1"/>
  <c r="F33" i="1" s="1"/>
  <c r="D35" i="1"/>
  <c r="D34" i="1" s="1"/>
  <c r="D33" i="1" s="1"/>
  <c r="D32" i="1"/>
  <c r="D31" i="1" s="1"/>
  <c r="D30" i="1" s="1"/>
  <c r="D29" i="1"/>
  <c r="D28" i="1" s="1"/>
  <c r="D27" i="1"/>
  <c r="D26" i="1"/>
  <c r="D25" i="1"/>
  <c r="D24" i="1" s="1"/>
  <c r="D23" i="1"/>
  <c r="D22" i="1" s="1"/>
  <c r="D21" i="1"/>
  <c r="D20" i="1" s="1"/>
  <c r="D19" i="1"/>
  <c r="D18" i="1" s="1"/>
  <c r="D15" i="1"/>
  <c r="D14" i="1" s="1"/>
  <c r="D13" i="1"/>
  <c r="D12" i="1" s="1"/>
  <c r="D11" i="1" s="1"/>
  <c r="D10" i="1" s="1"/>
  <c r="D1" i="2"/>
  <c r="D2" i="2"/>
  <c r="I2" i="2"/>
  <c r="I1" i="2"/>
  <c r="D3" i="2"/>
  <c r="D4" i="2"/>
  <c r="D5" i="2"/>
  <c r="D6" i="2"/>
  <c r="D7" i="2"/>
  <c r="D8" i="2"/>
  <c r="D9" i="2"/>
  <c r="D10" i="2"/>
  <c r="D11" i="2"/>
  <c r="D12" i="2"/>
  <c r="D13" i="2"/>
  <c r="D14" i="2"/>
  <c r="D15" i="2"/>
  <c r="D16" i="2"/>
  <c r="H15" i="5" l="1"/>
  <c r="H53" i="5"/>
  <c r="G32" i="8"/>
  <c r="G86" i="8"/>
  <c r="H14" i="5"/>
  <c r="H84" i="5"/>
  <c r="H46" i="5"/>
  <c r="G124" i="8"/>
  <c r="H83" i="5"/>
  <c r="H9" i="5"/>
  <c r="H123" i="5"/>
  <c r="H74" i="5"/>
  <c r="H80" i="5"/>
  <c r="H49" i="5"/>
  <c r="H62" i="5"/>
  <c r="G123" i="8"/>
  <c r="G88" i="8"/>
  <c r="G73" i="8"/>
  <c r="G133" i="8"/>
  <c r="G130" i="8"/>
  <c r="G129" i="8"/>
  <c r="G127" i="8"/>
  <c r="G113" i="8"/>
  <c r="G111" i="8"/>
  <c r="G110" i="8"/>
  <c r="G105" i="8"/>
  <c r="G74" i="8"/>
  <c r="G61" i="8"/>
  <c r="G57" i="8"/>
  <c r="G46" i="8"/>
  <c r="G44" i="8"/>
  <c r="G37" i="8"/>
  <c r="G35" i="8"/>
  <c r="G34" i="8"/>
  <c r="G33" i="8"/>
  <c r="G31" i="8"/>
  <c r="G30" i="8"/>
  <c r="F11" i="1"/>
  <c r="F10" i="1" s="1"/>
  <c r="H52" i="5"/>
  <c r="H76" i="5"/>
  <c r="H131" i="5" s="1"/>
  <c r="C136" i="5" s="1"/>
  <c r="C137" i="5" s="1"/>
  <c r="C138" i="5" s="1"/>
  <c r="G66" i="8"/>
  <c r="H68" i="5"/>
  <c r="H122" i="5"/>
  <c r="G29" i="8"/>
  <c r="G117" i="8"/>
  <c r="H16" i="5"/>
  <c r="H88" i="5"/>
  <c r="H95" i="5"/>
  <c r="G76" i="8"/>
  <c r="G81" i="8"/>
  <c r="D17" i="1"/>
  <c r="H64" i="5"/>
  <c r="H89" i="5"/>
  <c r="H125" i="5"/>
  <c r="G90" i="8"/>
  <c r="F17" i="1"/>
  <c r="F16" i="1" s="1"/>
  <c r="F9" i="1" s="1"/>
  <c r="H38" i="5"/>
  <c r="H50" i="5"/>
  <c r="H65" i="5"/>
  <c r="H129" i="5"/>
  <c r="G41" i="8"/>
  <c r="G22" i="8"/>
  <c r="G40" i="8"/>
  <c r="G95" i="8"/>
  <c r="G56" i="8"/>
  <c r="G16" i="8"/>
  <c r="G112" i="8"/>
  <c r="G26" i="8"/>
  <c r="G50" i="8"/>
  <c r="G79" i="8"/>
  <c r="G93" i="8"/>
  <c r="G75" i="8"/>
  <c r="G114" i="8"/>
  <c r="G27" i="8"/>
  <c r="G107" i="8"/>
  <c r="G84" i="8"/>
  <c r="G17" i="8"/>
  <c r="G82" i="8"/>
  <c r="G58" i="8"/>
  <c r="G85" i="8"/>
  <c r="G97" i="8"/>
  <c r="G101" i="8"/>
  <c r="G109" i="8"/>
  <c r="G60" i="8"/>
  <c r="G42" i="8"/>
  <c r="G94" i="8"/>
  <c r="G25" i="8"/>
  <c r="G71" i="8"/>
  <c r="G102" i="8"/>
  <c r="G77" i="8"/>
  <c r="G80" i="8"/>
  <c r="G126" i="8"/>
  <c r="G89" i="8"/>
  <c r="G20" i="8"/>
  <c r="G118" i="8"/>
  <c r="G91" i="8"/>
  <c r="G122" i="8"/>
  <c r="G28" i="8"/>
  <c r="G55" i="8"/>
  <c r="G96" i="8"/>
  <c r="G38" i="8"/>
  <c r="G45" i="8"/>
  <c r="G106" i="8"/>
  <c r="G69" i="8"/>
  <c r="G63" i="8"/>
  <c r="G131" i="8"/>
  <c r="G70" i="8"/>
  <c r="G24" i="8"/>
  <c r="G36" i="8"/>
  <c r="G48" i="8"/>
  <c r="G39" i="8"/>
  <c r="G78" i="8"/>
  <c r="G92" i="8"/>
  <c r="G23" i="8"/>
  <c r="G65" i="8"/>
  <c r="G68" i="8"/>
  <c r="G103" i="8"/>
  <c r="G125" i="8"/>
  <c r="G47" i="8"/>
  <c r="G49" i="8"/>
  <c r="G54" i="8"/>
  <c r="G19" i="8"/>
  <c r="D134" i="8"/>
  <c r="G64" i="8"/>
  <c r="G132" i="8"/>
  <c r="D16" i="1"/>
  <c r="D9" i="1" s="1"/>
  <c r="D5" i="1" l="1"/>
  <c r="F5" i="1" s="1"/>
  <c r="G134" i="8"/>
  <c r="C140" i="8" s="1"/>
  <c r="C14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Yimmy Alexander Bueno Juez</author>
  </authors>
  <commentList>
    <comment ref="B48" authorId="0" shapeId="0" xr:uid="{00000000-0006-0000-0200-000001000000}">
      <text>
        <r>
          <rPr>
            <b/>
            <sz val="8"/>
            <color indexed="81"/>
            <rFont val="Tahoma"/>
            <family val="2"/>
          </rPr>
          <t>Yimmy Alexander Bueno Juez:</t>
        </r>
        <r>
          <rPr>
            <sz val="8"/>
            <color indexed="81"/>
            <rFont val="Tahoma"/>
            <family val="2"/>
          </rPr>
          <t xml:space="preserve">
La eficacia se podría medir en conjunto con las preguntas planteadas sobre el tema en políticas de operación.</t>
        </r>
      </text>
    </comment>
    <comment ref="B51" authorId="0" shapeId="0" xr:uid="{00000000-0006-0000-0200-000002000000}">
      <text>
        <r>
          <rPr>
            <b/>
            <sz val="8"/>
            <color indexed="81"/>
            <rFont val="Tahoma"/>
            <family val="2"/>
          </rPr>
          <t>Yimmy Alexander Bueno Juez:</t>
        </r>
        <r>
          <rPr>
            <sz val="8"/>
            <color indexed="81"/>
            <rFont val="Tahoma"/>
            <family val="2"/>
          </rPr>
          <t xml:space="preserve">
La eficacia se puede medir en conjunto con las preguntas planteadas en la parte correspondiente a políticas contables</t>
        </r>
      </text>
    </comment>
  </commentList>
</comments>
</file>

<file path=xl/sharedStrings.xml><?xml version="1.0" encoding="utf-8"?>
<sst xmlns="http://schemas.openxmlformats.org/spreadsheetml/2006/main" count="1334" uniqueCount="471">
  <si>
    <t>Elementos del Marco Normativo</t>
  </si>
  <si>
    <t>PREGUNTAS</t>
  </si>
  <si>
    <t xml:space="preserve">Marco de referencia del proceso contable </t>
  </si>
  <si>
    <t>Políticas Contables</t>
  </si>
  <si>
    <t>Política de operación</t>
  </si>
  <si>
    <t>EVALUACIÓN DE CONTROLES 1 FASE</t>
  </si>
  <si>
    <t>CALIFICACIÓN</t>
  </si>
  <si>
    <t>EVALUACIÓN DE CONTROLES 2 FASE</t>
  </si>
  <si>
    <t>OBSERVACIONES</t>
  </si>
  <si>
    <t>¿Se establecen cronogramas para el seguimiento al cumplimiento de los planes de mejoramiento derivados de los hallazgos de auditoría interna o externa?</t>
  </si>
  <si>
    <t>Etapas del proceso contable</t>
  </si>
  <si>
    <t>Reconocimiento</t>
  </si>
  <si>
    <t xml:space="preserve">Identificación </t>
  </si>
  <si>
    <t xml:space="preserve">Medición </t>
  </si>
  <si>
    <t>Registro</t>
  </si>
  <si>
    <t xml:space="preserve">Clasificación </t>
  </si>
  <si>
    <t>Medición posterior</t>
  </si>
  <si>
    <t>si</t>
  </si>
  <si>
    <t>no</t>
  </si>
  <si>
    <t>No aplica</t>
  </si>
  <si>
    <t>N/A</t>
  </si>
  <si>
    <t xml:space="preserve"> </t>
  </si>
  <si>
    <t>Si</t>
  </si>
  <si>
    <t>No</t>
  </si>
  <si>
    <t>Parcialmente</t>
  </si>
  <si>
    <t>No adecuado</t>
  </si>
  <si>
    <t>¿La entidad ha definido adecuadamente las políticas contables que debe aplicar para el reconocimiento, medición, revelación y presentación de los hechos económicos de acuerdo con el marco normativo que le corresponde?</t>
  </si>
  <si>
    <t>Adecuado</t>
  </si>
  <si>
    <t>1.1</t>
  </si>
  <si>
    <t>1.1.1</t>
  </si>
  <si>
    <t>1.1.1.1</t>
  </si>
  <si>
    <t>¿Se han identificado, en la entidad, los procesos que generan hechos económicos y que, por lo tanto, constituyen proveedores de información del proceso contable?</t>
  </si>
  <si>
    <t>1.1.2</t>
  </si>
  <si>
    <t>1.1.2.1</t>
  </si>
  <si>
    <t>2.1</t>
  </si>
  <si>
    <t>2.1.1</t>
  </si>
  <si>
    <t>2.1.1.1</t>
  </si>
  <si>
    <t>2.1.2</t>
  </si>
  <si>
    <t>2.1.2.1</t>
  </si>
  <si>
    <t>¿La clasificación de los hechos económicos corresponde a una correcta interpretación tanto del marco normativo, como del Catálogo de Cuentas aplicable a la entidad?</t>
  </si>
  <si>
    <t>2.1.3</t>
  </si>
  <si>
    <t>2.1.3.1</t>
  </si>
  <si>
    <t>¿Los hechos económicos registrados por la entidad tienen una medición monetaria confiable?</t>
  </si>
  <si>
    <t>¿Los hechos económicos se contabilizan cronológicamente y se deja evidencia de su registro en forma consecutiva?</t>
  </si>
  <si>
    <t>2.1.4</t>
  </si>
  <si>
    <t>2.1.4.1</t>
  </si>
  <si>
    <t>¿Se encuentran plenamente establecidos los criterios de medición posterior para cada uno de los elementos de los estados financieros de acuerdo al Marco normativo aplicable?</t>
  </si>
  <si>
    <t>2.2</t>
  </si>
  <si>
    <t>2.2.1</t>
  </si>
  <si>
    <t>Presentación de Estados Financieros</t>
  </si>
  <si>
    <t>2.3</t>
  </si>
  <si>
    <t>¿Se elaboran y presentan oportunamente los estados financieros, a los usuarios de la información?</t>
  </si>
  <si>
    <t>2.3.1</t>
  </si>
  <si>
    <t>Rendición de cuentas</t>
  </si>
  <si>
    <t xml:space="preserve">3. </t>
  </si>
  <si>
    <t>3.1</t>
  </si>
  <si>
    <t>¿Se adjuntan los estados financieros al informe de rendición de cuentas?</t>
  </si>
  <si>
    <t>3.1.1</t>
  </si>
  <si>
    <t>4.</t>
  </si>
  <si>
    <t>Administración del Riesgo Contable</t>
  </si>
  <si>
    <t>4.1</t>
  </si>
  <si>
    <t>4.1.1</t>
  </si>
  <si>
    <t>¿Se identifican, analizan y se da un tratamiento adecuado a los riesgos de índole contable en forma permanente?</t>
  </si>
  <si>
    <t>TOTAL CONTROL INTERNO CONTABLE</t>
  </si>
  <si>
    <t>FORMULARIO DE EVALUACIÓN DEL CONTROL INTERNO CONTABLE</t>
  </si>
  <si>
    <t>DEFICIENTE</t>
  </si>
  <si>
    <t>Efectividad</t>
  </si>
  <si>
    <t>Existencia</t>
  </si>
  <si>
    <t>A pesar de su existencia, no se aplica adecuadamente , ya que no incluyen las relacionadas con  la revelación A1</t>
  </si>
  <si>
    <t>MARCO DE REFERENCIA DEL PROCESO CONTABLE</t>
  </si>
  <si>
    <t>ELEMENTOS DEL MARCO NORMATIVO</t>
  </si>
  <si>
    <t>POLÍTICAS CONTABLES</t>
  </si>
  <si>
    <t>¿Las políticas contables son consistentes con las prescripciones del marco normativo aplicable a la entidad?</t>
  </si>
  <si>
    <t>POLÍTICAS DE OPERACIÓN</t>
  </si>
  <si>
    <t>¿Se cuenta con una política institucional para la presentación oportuna de la información financiera debidamente analizada?</t>
  </si>
  <si>
    <t>¿Existe una política para llevar a cabo, en forma adecuada, el cierre integral de la información producida en las áreas o dependencias que generan hechos económicos?</t>
  </si>
  <si>
    <t>¿La entidad tiene implementadas políticas para realizar periódicamente inventarios, conciliaciones y cruces de información, que le permitan verificar la existencia y medición confiable?</t>
  </si>
  <si>
    <t>¿Los manuales de políticas, procedimientos y demás prácticas contables se encuentran debidamente actualizados y sirven de guía u orientación efectiva del proceso contable?</t>
  </si>
  <si>
    <t>¿Se cuenta con una política de depuración contable permanente y sostenible de la calidad de la información?</t>
  </si>
  <si>
    <t>ETAPAS DEL PROCESO CONTABLE</t>
  </si>
  <si>
    <t>RECONOCIMIENTO</t>
  </si>
  <si>
    <t>IDENTIFICACIÓN</t>
  </si>
  <si>
    <t>¿Se han identificado debidamente los productos de los demás procesos que constituyen insumos del proceso contable?</t>
  </si>
  <si>
    <t>¿Se evidencia por medio de flujogramas, u otra técnica o mecanismo, la forma como circula la información a través de la entidad y su respectivo efecto en el proceso contable de la entidad?</t>
  </si>
  <si>
    <t>¿Los bienes, derechos y obligaciones se encuentran debidamente individualizados en la contabilidad, bien sea por el área contable, o bien por otras dependencias que administran las bases de datos  que contiene esta información?</t>
  </si>
  <si>
    <t>¿Para la identificación de los hechos económicos, se toma  con base el marco normativo aplicable a la entidad?</t>
  </si>
  <si>
    <t>CLASIFICACIÓN</t>
  </si>
  <si>
    <t>¿Se utiliza la versión actualizada del Catálogo General de Cuentas correspondiente al marco normativo aplicable a la entidad?</t>
  </si>
  <si>
    <t>¿Se llevan registros individualizados de los hechos económicos ocurridos en la entidad?</t>
  </si>
  <si>
    <t>MEDICIÓN</t>
  </si>
  <si>
    <t>REGISTRO</t>
  </si>
  <si>
    <t>¿Los hechos económicos registrados están respaldados en documentos soporte idóneos?</t>
  </si>
  <si>
    <t>¿Para el registro de los hechos económicos, se elaboran los respectivos comprobantes de contabilidad?</t>
  </si>
  <si>
    <t>¿Los libros de contabilidad se encuentran debidamente soportados en comprobantes de contabilidad?</t>
  </si>
  <si>
    <t>¿Los libros de contabilidad se encuentran actualizados y sus saldos están de acuerdo con el último informe trimestral transmitido a la Contaduría General de la Nación?</t>
  </si>
  <si>
    <t xml:space="preserve">¿Existe algún mecanismo a través del cual se verifique la completitud de los registros contables? </t>
  </si>
  <si>
    <t>MEDICIÓN POSTERIOR</t>
  </si>
  <si>
    <t>¿Se calculan, de manera adecuada, los valores correspondientes a los procesos de depreciación, amortización, agotamiento y deterioro, según aplique?</t>
  </si>
  <si>
    <t>¿La vida útil de la propiedad, planta y equipo, y la depreciación son objeto de revisión permanente?</t>
  </si>
  <si>
    <t xml:space="preserve">¿Se verifica que la totalidad de los hechos económicos que estén obligados a efectuar la medición posterior la efectúen? </t>
  </si>
  <si>
    <t xml:space="preserve">¿Se verifica que los cálculos efectuados apliquen los criterios de medición establecidos en las políticas? </t>
  </si>
  <si>
    <t>¿Se soportan las mediciones fundamentadas en estimaciones o juicios de profesionales expertos ajenos al proceso contable?</t>
  </si>
  <si>
    <t>PRESENTACIÓN DE ESTADOS FINANCIEROS</t>
  </si>
  <si>
    <t>¿Se elaboran y presentan oportunamente los estados financieros, los informes y reportes contables al representante legal, a la Contaduría General de la Nación, a los organismos de inspección, vigilancia y control, y a los demás usuarios de la información?</t>
  </si>
  <si>
    <t>¿Las cifras contenidas en los estados financieros, informes y reportes contables coinciden con los saldos de los libros de contabilidad?</t>
  </si>
  <si>
    <t xml:space="preserve">¿Se elabora el juego completo de estados financieros, con corte al 31 de diciembre? </t>
  </si>
  <si>
    <t>¿Se utiliza un sistema de indicadores para analizar e interpretar la realidad financiera de la entidad?</t>
  </si>
  <si>
    <t>¿La información financiera se acompaña de los respectivos análisis e interpretaciones que facilitan su adecuada comprensión por parte de los usuarios?</t>
  </si>
  <si>
    <t>¿Se corrobora que la información presentada a los distintos usuarios de la información sea consistente?</t>
  </si>
  <si>
    <t>¿Se producen informes de empalme cuando se presenta cambio de representante legal o cambio de contador?</t>
  </si>
  <si>
    <t>¿Se tienen en cuenta los estados financieros para la toma de decisiones?</t>
  </si>
  <si>
    <t>¿Las notas explicativas a los estados contables cumplen con las normas para la revelación y presentación de estados financieros de conformidad con el marco normativo aplicable?</t>
  </si>
  <si>
    <t>¿El contenido de las notas a los estados financieros revela en forma suficiente la información de tipo cualitativo, cuantitativo y físico que corresponde?</t>
  </si>
  <si>
    <t xml:space="preserve">¿En las notas a los estados contables, se hace referencia a las variaciones significativas que se presentan de un periodo a otro? </t>
  </si>
  <si>
    <t>¿Las notas explican la aplicación de metodologías o la aplicación de juicios profesionales en la preparación de la información, cuando a ello hay lugar?</t>
  </si>
  <si>
    <t>RENDICIÓN DE CUENTAS</t>
  </si>
  <si>
    <t>¿Se verifica la consistencia de las cifras presentadas en los estados financieros con las cifras reportadas a la CGN?</t>
  </si>
  <si>
    <t>ADMINISTRACIÓN DEL RIESGO CONTABLE</t>
  </si>
  <si>
    <t>¿Se realizan autoevaluaciones periódicas para determinar la efectividad de los controles implementados en cada una de las actividades del proceso contable?</t>
  </si>
  <si>
    <t>¿Se ha establecido la probabilidad de ocurrencia y el impacto que puede tener, en la entidad, la materialización de los riesgos de índole contable?</t>
  </si>
  <si>
    <t>¿Se han establecido controles que permitan mitigar o neutralizar la ocurrencia de cada riesgo identificado?</t>
  </si>
  <si>
    <t>¿Los riesgos identificados se revisan y actualizan periódicamente?</t>
  </si>
  <si>
    <t>¿Las personas que ejecutan las actividades relacionadas con el proceso contable conocen suficientemente el Régimen de Contabilidad Pública y el marco normativo aplicable para la entidad?</t>
  </si>
  <si>
    <t>¿Los funcionarios involucrados en el proceso contable cumplen los requerimientos técnicos señalados por la entidad, de acuerdo con la responsabilidad que demanda el ejercicio de la profesión contable en el sector público?</t>
  </si>
  <si>
    <t>Ex</t>
  </si>
  <si>
    <t>Ef</t>
  </si>
  <si>
    <t>¿Se verifica la aplicación de las normas sobre medición posterior para aquellos hechos económicos que deben ser objeto de actualización?</t>
  </si>
  <si>
    <t>¿Se verifica que la medición se efectúa con base en los criterios establecidos enlos Marcos Normativos aplicable a la entidad?</t>
  </si>
  <si>
    <t>¿Se presentan las aclaraciones y/o explicaciones importantes sobre las variaciones entre periodos?</t>
  </si>
  <si>
    <t>CRITERIO</t>
  </si>
  <si>
    <t>PREGUNTA</t>
  </si>
  <si>
    <t>TIPO</t>
  </si>
  <si>
    <t>¿La entidad ha definido las políticas contables que debe aplicar para el reconocimiento, medición, revelación y presentación de los hechos económicos de acuerdo con el marco normativo que le corresponde?</t>
  </si>
  <si>
    <t>SI;NO;PARCIALMENTE</t>
  </si>
  <si>
    <r>
      <t xml:space="preserve">EN TODOS LOS CASOS; </t>
    </r>
    <r>
      <rPr>
        <sz val="11"/>
        <color rgb="FFFF0000"/>
        <rFont val="Calibri"/>
        <family val="2"/>
        <scheme val="minor"/>
      </rPr>
      <t>ALGUNOS CASOS</t>
    </r>
    <r>
      <rPr>
        <sz val="11"/>
        <color theme="1"/>
        <rFont val="Calibri"/>
        <family val="2"/>
        <scheme val="minor"/>
      </rPr>
      <t>; RARA VEZ</t>
    </r>
  </si>
  <si>
    <t>¿Las políticas contables propenden por la representación fiel de la información financiera?</t>
  </si>
  <si>
    <t>¿Las políticas contables responden a la naturaleza de la entidad?</t>
  </si>
  <si>
    <t>¿Se cumple con los cronogramas?</t>
  </si>
  <si>
    <t>¿La política define los documentos idóneos mediante los cuales se informa al área contable?</t>
  </si>
  <si>
    <t>¿Se cumple con la poítica?</t>
  </si>
  <si>
    <t>¿Se han implementado políticas para la identificación de bienes en forma individualizada?</t>
  </si>
  <si>
    <t>¿Se cumple con la política?</t>
  </si>
  <si>
    <r>
      <t xml:space="preserve">¿Las políticas establecidas </t>
    </r>
    <r>
      <rPr>
        <sz val="11.5"/>
        <color rgb="FFFF0000"/>
        <rFont val="Calibri"/>
        <family val="2"/>
        <scheme val="minor"/>
      </rPr>
      <t xml:space="preserve">para el reconocimiento, medición, revelación y presentación de hechos económicos, </t>
    </r>
    <r>
      <rPr>
        <sz val="11.5"/>
        <color theme="1"/>
        <rFont val="Calibri"/>
        <family val="2"/>
        <scheme val="minor"/>
      </rPr>
      <t>son aplicadas en el desarrollo del proceso contable?</t>
    </r>
  </si>
  <si>
    <t>¿Se socializan las políticas con el personal involucrado en el proceso contable?</t>
  </si>
  <si>
    <t>¿Se socializan los cronogramas con los responsables?</t>
  </si>
  <si>
    <t>¿Se socializan las políticas con el personal involucrado en el proceso?</t>
  </si>
  <si>
    <r>
      <rPr>
        <b/>
        <sz val="11.5"/>
        <color rgb="FFFF0000"/>
        <rFont val="Calibri"/>
        <family val="2"/>
        <scheme val="minor"/>
      </rPr>
      <t>¿La entidad cuenta con una política establecida mediante la cual todos los hechos económicos realizados en cualquier dependencia sean debidamente informados al área de contabilidad, a través de los documentos fuente o soporte?</t>
    </r>
    <r>
      <rPr>
        <b/>
        <sz val="11.5"/>
        <color theme="1"/>
        <rFont val="Calibri"/>
        <family val="2"/>
        <scheme val="minor"/>
      </rPr>
      <t xml:space="preserve"> </t>
    </r>
    <r>
      <rPr>
        <b/>
        <sz val="11.5"/>
        <rFont val="Calibri"/>
        <family val="2"/>
        <scheme val="minor"/>
      </rPr>
      <t>¿La entidad cuenta con una política para informar al área contable los hechos económicos realizados en cualquier dependencia?</t>
    </r>
  </si>
  <si>
    <r>
      <t xml:space="preserve">¿Se cuenta con una política para realizar las conciliaciones de las partidas más relevantes </t>
    </r>
    <r>
      <rPr>
        <b/>
        <sz val="11.5"/>
        <color rgb="FFFF0000"/>
        <rFont val="Calibri"/>
        <family val="2"/>
        <scheme val="minor"/>
      </rPr>
      <t>asociadas a las pensiones de jubilación (cálculos actuariales), cesantías consolidadas y sus intereses, los préstamos por pagar, retenciones tributarias y demás pasivos que de acuerdo con la naturaleza de la entidad se consideren significativos</t>
    </r>
    <r>
      <rPr>
        <b/>
        <sz val="11.5"/>
        <color theme="1"/>
        <rFont val="Calibri"/>
        <family val="2"/>
        <scheme val="minor"/>
      </rPr>
      <t>, a fin de lograr una adecuada clasificación contable?</t>
    </r>
  </si>
  <si>
    <r>
      <t xml:space="preserve">¿Se cuenta con una política en la que se definan la segregación de funciones (Autorizaciones, registros y manejos) dentro de los procesos contables? </t>
    </r>
    <r>
      <rPr>
        <b/>
        <sz val="11.5"/>
        <color rgb="FFFF0000"/>
        <rFont val="Calibri"/>
        <family val="2"/>
        <scheme val="minor"/>
      </rPr>
      <t>procedimientos administrativos, para establecer la responsabilidad de registrar los recaudos generados; la autorización de los soportes por funcionarios competentes; el manejo de cajas menores o fondos rotatorios y sus respectivos arqueos periódicos; el manejo de propiedades, planta y equipos, y los demás bienes de la entidad contable pública?</t>
    </r>
  </si>
  <si>
    <t>¿Las depuraciones establecidas se realizan permanente o por lo menos perióodicamente?</t>
  </si>
  <si>
    <r>
      <rPr>
        <sz val="11"/>
        <color rgb="FFFF0000"/>
        <rFont val="Calibri"/>
        <family val="2"/>
        <scheme val="minor"/>
      </rPr>
      <t>¿Se han identificado, en la entidad, los procesos que generan hechos económicos y que, por lo tanto, constituyen proveedores de información del proceso contable?</t>
    </r>
    <r>
      <rPr>
        <sz val="11"/>
        <color theme="1"/>
        <rFont val="Calibri"/>
        <family val="2"/>
        <scheme val="minor"/>
      </rPr>
      <t xml:space="preserve"> ¿La entidad ha identificado los proveedores de información dentro del proceso contable?</t>
    </r>
  </si>
  <si>
    <t>¿La entidad ha identificado los receptores de información dentro del proceso contable?</t>
  </si>
  <si>
    <t>¿Los comprobantes de contabilidad se realizan cronológicamente?</t>
  </si>
  <si>
    <t>¿Los comprobantes de contabilidad se enumeran consecutivamente?</t>
  </si>
  <si>
    <t>¿En el proceso de individualización se tiene en cuenta la política establecida para ello?</t>
  </si>
  <si>
    <t>¿La política de individualización es de conocimiento de las dependencias involucradas en el proceso?</t>
  </si>
  <si>
    <t>¿En el proceso de identificación se tiene en cuenta la política establecida para ello?</t>
  </si>
  <si>
    <t>¿La política de identificación es de conocimiento del personal involucrado en el proceso?</t>
  </si>
  <si>
    <t>¿Se realizan revisiones permanentes sobre la vigencia del catálogo de cuentas?</t>
  </si>
  <si>
    <t>¿En el proceso de clasificación se tiene en cuenta la política establecida para ello?</t>
  </si>
  <si>
    <t>¿En el periodo ha presentado problemas de cronología en los registros de contabilidad?</t>
  </si>
  <si>
    <t>¿En el periodo ha presentado problemas de consecutivos en los registros de contabilidad?</t>
  </si>
  <si>
    <t>¿La idoneidad de los documentos está debidamente definida en la política contable?</t>
  </si>
  <si>
    <t>¿La política es de conocimiento por parte del personal involucrado en el proceso de registro?</t>
  </si>
  <si>
    <r>
      <t xml:space="preserve">¿Los libros de contabilidad se encuentran debidamente soportados </t>
    </r>
    <r>
      <rPr>
        <b/>
        <sz val="11.5"/>
        <color rgb="FFFF0000"/>
        <rFont val="Calibri"/>
        <family val="2"/>
        <scheme val="minor"/>
      </rPr>
      <t>en</t>
    </r>
    <r>
      <rPr>
        <b/>
        <sz val="11.5"/>
        <color theme="1"/>
        <rFont val="Calibri"/>
        <family val="2"/>
        <scheme val="minor"/>
      </rPr>
      <t xml:space="preserve"> comprobantes de contabilidad?</t>
    </r>
  </si>
  <si>
    <t>¿La información de los libros de contabilidad coincide con la registrada en los comprobantes de contabilidad?</t>
  </si>
  <si>
    <t>En caso de haber diferencias, ¿se realizan las conciliaciones y ajustes necesarias?</t>
  </si>
  <si>
    <t>¿Dicho mecanismo se aplica de manera permanente o periódica?</t>
  </si>
  <si>
    <t>¿En el proceso de medición se tiene en cuenta la política establecida para ello?</t>
  </si>
  <si>
    <r>
      <t xml:space="preserve">¿Los criterios de medición inicial de los hechos económicos utilizados por la entidad corresponden al marco conceptual aplicable a la entidad </t>
    </r>
    <r>
      <rPr>
        <b/>
        <sz val="11.5"/>
        <color rgb="FFFF0000"/>
        <rFont val="Calibri"/>
        <family val="2"/>
        <scheme val="minor"/>
      </rPr>
      <t>y han sido aplicados adecuadamente</t>
    </r>
    <r>
      <rPr>
        <b/>
        <sz val="11.5"/>
        <color theme="1"/>
        <rFont val="Calibri"/>
        <family val="2"/>
        <scheme val="minor"/>
      </rPr>
      <t>?</t>
    </r>
  </si>
  <si>
    <t>¿La política de medición es de conocimiento del personal involucrado en el proceso?</t>
  </si>
  <si>
    <t>¿La política de medición es aplicada adecuadamente?</t>
  </si>
  <si>
    <t xml:space="preserve">¿Los hechos económicos registrados por la entidad contable pública tienen una medición monetaria confiable? </t>
  </si>
  <si>
    <t>¿La medición se realiza con base en lo establecido en la política contable?</t>
  </si>
  <si>
    <t>¿Los cálculos de depreciación se realizan con base en lo establecido en la política?</t>
  </si>
  <si>
    <t>¿Se han identificado cuáles podrían ser los indicios de deterioro aplicables a la entidad?</t>
  </si>
  <si>
    <t>¿Los criterios se establecen con base en el marco normativo aplicable a la entidad?</t>
  </si>
  <si>
    <r>
      <t xml:space="preserve">¿Se encuentran plenamente establecidos los criterios de medición posterior para cada uno de los elementos de los estados financieros </t>
    </r>
    <r>
      <rPr>
        <b/>
        <sz val="11.5"/>
        <color rgb="FFFF0000"/>
        <rFont val="Calibri"/>
        <family val="2"/>
        <scheme val="minor"/>
      </rPr>
      <t>de acuerdo al marco conceptual aplicable</t>
    </r>
    <r>
      <rPr>
        <b/>
        <sz val="11.5"/>
        <color theme="1"/>
        <rFont val="Calibri"/>
        <family val="2"/>
        <scheme val="minor"/>
      </rPr>
      <t>?</t>
    </r>
  </si>
  <si>
    <t>¿Se tiene conocimiento de los plazos establecidos para la presentación de estados financieros ante los diferentes entes?</t>
  </si>
  <si>
    <t>¿Se cumplen a cabalidad los plazos establecidos para la presentación de estados financieros?</t>
  </si>
  <si>
    <t>¿Se realizan verificaciones de los saldos de las partidas contables de los estados financieros previo a la presentación de los estados financieros?</t>
  </si>
  <si>
    <t>¿Los indicadores se ajustan a las necesidades de la entidad y del proceso contable?</t>
  </si>
  <si>
    <t>¿Se verifica la fiabilidad de la información utilizada como insumo para la elaboración del indicador?</t>
  </si>
  <si>
    <r>
      <t xml:space="preserve">¿Se ha implementado una política o mecanismo de actualización o capacitación permanente para los funcionarios involucrados en el proceso contable </t>
    </r>
    <r>
      <rPr>
        <b/>
        <sz val="11.5"/>
        <color rgb="FFFF0000"/>
        <rFont val="Calibri"/>
        <family val="2"/>
        <scheme val="minor"/>
      </rPr>
      <t>y se lleva a cabo en forma satisfactoria</t>
    </r>
    <r>
      <rPr>
        <b/>
        <sz val="11.5"/>
        <color theme="1"/>
        <rFont val="Calibri"/>
        <family val="2"/>
        <scheme val="minor"/>
      </rPr>
      <t>?</t>
    </r>
  </si>
  <si>
    <t>¿Las capacitaciones se realizan de acuerdo al cronograma establecido?</t>
  </si>
  <si>
    <t>¿se establecen cronogramas para la realización de capacitaciones?</t>
  </si>
  <si>
    <r>
      <t xml:space="preserve">¿Se </t>
    </r>
    <r>
      <rPr>
        <sz val="11.5"/>
        <color rgb="FFFF0000"/>
        <rFont val="Calibri"/>
        <family val="2"/>
        <scheme val="minor"/>
      </rPr>
      <t xml:space="preserve">identifican, </t>
    </r>
    <r>
      <rPr>
        <sz val="11.5"/>
        <color theme="1"/>
        <rFont val="Calibri"/>
        <family val="2"/>
        <scheme val="minor"/>
      </rPr>
      <t>analizan y se da un tratamiento adecuado a los riesgos de índole contable en forma permanente?</t>
    </r>
  </si>
  <si>
    <t>¿Dicha instancia funciona de forma permanente dentro de la entidad?</t>
  </si>
  <si>
    <r>
      <t xml:space="preserve">¿Existe </t>
    </r>
    <r>
      <rPr>
        <b/>
        <sz val="11.5"/>
        <color rgb="FFFF0000"/>
        <rFont val="Calibri"/>
        <family val="2"/>
        <scheme val="minor"/>
      </rPr>
      <t xml:space="preserve">y funciona </t>
    </r>
    <r>
      <rPr>
        <b/>
        <sz val="11.5"/>
        <color theme="1"/>
        <rFont val="Calibri"/>
        <family val="2"/>
        <scheme val="minor"/>
      </rPr>
      <t>una instancia asesora que permita gestionar los riesgos de índole contable?</t>
    </r>
  </si>
  <si>
    <t>SI</t>
  </si>
  <si>
    <t>NO</t>
  </si>
  <si>
    <t>PARCIALMENTE</t>
  </si>
  <si>
    <t>TOTAL</t>
  </si>
  <si>
    <t>MÁXIMO A OBTENER</t>
  </si>
  <si>
    <t>TOTAL PREGUNTAS</t>
  </si>
  <si>
    <t>PUNTAJE OBTENIDO</t>
  </si>
  <si>
    <t>Porcentaje obtenido</t>
  </si>
  <si>
    <t>Calificación</t>
  </si>
  <si>
    <t xml:space="preserve"> ¿La entidad ha identificado los proveedores de información dentro del proceso contable?</t>
  </si>
  <si>
    <t>RESPUESTA</t>
  </si>
  <si>
    <t>VALOR</t>
  </si>
  <si>
    <t>1.2</t>
  </si>
  <si>
    <t>1.3</t>
  </si>
  <si>
    <t>1.4</t>
  </si>
  <si>
    <t>3.2</t>
  </si>
  <si>
    <t>3.3</t>
  </si>
  <si>
    <t>4.2</t>
  </si>
  <si>
    <t>5.1</t>
  </si>
  <si>
    <t>5.2</t>
  </si>
  <si>
    <t>6.1</t>
  </si>
  <si>
    <t>6.2</t>
  </si>
  <si>
    <t>7.1</t>
  </si>
  <si>
    <t>7.2</t>
  </si>
  <si>
    <t>8.1</t>
  </si>
  <si>
    <t>8.2</t>
  </si>
  <si>
    <t>9.1</t>
  </si>
  <si>
    <t>9.2</t>
  </si>
  <si>
    <t>10.1</t>
  </si>
  <si>
    <t>10.2</t>
  </si>
  <si>
    <t>10.3</t>
  </si>
  <si>
    <t>11.1</t>
  </si>
  <si>
    <t>11.2</t>
  </si>
  <si>
    <t>12.1</t>
  </si>
  <si>
    <t>12.2</t>
  </si>
  <si>
    <t>13.1</t>
  </si>
  <si>
    <t>14.1</t>
  </si>
  <si>
    <t>15.1</t>
  </si>
  <si>
    <t>16.1</t>
  </si>
  <si>
    <t>16.2</t>
  </si>
  <si>
    <t>17.1</t>
  </si>
  <si>
    <t>17.2</t>
  </si>
  <si>
    <t>18.1</t>
  </si>
  <si>
    <t>18.2</t>
  </si>
  <si>
    <t>19.1</t>
  </si>
  <si>
    <t>19.2</t>
  </si>
  <si>
    <t>20.1</t>
  </si>
  <si>
    <t>20.2</t>
  </si>
  <si>
    <t>21.1</t>
  </si>
  <si>
    <t>21.2</t>
  </si>
  <si>
    <t>22.1</t>
  </si>
  <si>
    <t>22.2</t>
  </si>
  <si>
    <t>22.3</t>
  </si>
  <si>
    <t>23.1</t>
  </si>
  <si>
    <t>23.2</t>
  </si>
  <si>
    <t>23.3</t>
  </si>
  <si>
    <t>23.4</t>
  </si>
  <si>
    <t>23.5</t>
  </si>
  <si>
    <t>24.1</t>
  </si>
  <si>
    <t>24.2</t>
  </si>
  <si>
    <t>24.3</t>
  </si>
  <si>
    <t>25.1</t>
  </si>
  <si>
    <t>26.1</t>
  </si>
  <si>
    <t>27.1</t>
  </si>
  <si>
    <t>27.2</t>
  </si>
  <si>
    <t>27.3</t>
  </si>
  <si>
    <t>27.4</t>
  </si>
  <si>
    <t>27.5</t>
  </si>
  <si>
    <t>29.1</t>
  </si>
  <si>
    <t>30.1</t>
  </si>
  <si>
    <t>31.1</t>
  </si>
  <si>
    <t>32.1</t>
  </si>
  <si>
    <t>¿Se realizan autoevaluaciones periódicas para determinar la eficacia de los controles implementados en cada una de las actividades del proceso contable?</t>
  </si>
  <si>
    <t>¿Existen procedimientos internos documentados que faciliten la aplicación de la política?</t>
  </si>
  <si>
    <t>¿Se realizan verificaciones de los saldos de las partidas de los estados financieros previo a la presentación de los estados financieros?</t>
  </si>
  <si>
    <t>¿La información financiera presenta la suficiente ilustración para su adecuada comprensión por parte de los usuarios?</t>
  </si>
  <si>
    <t>¿La entidad ha definido las políticas contables que debe aplicar para el reconocimiento, medición, revelación y presentación de los hechos económicos de acuerdo con el marco normativo que le corresponde aplicar?</t>
  </si>
  <si>
    <t>¿Las políticas establecidas son aplicadas en el desarrollo del proceso contable?</t>
  </si>
  <si>
    <t>¿Las políticas contables responden a la naturaleza y a la actividad de la entidad?</t>
  </si>
  <si>
    <t>¿Se tienen identificados los documentos idóneos mediante los cuales se informa al área contable?</t>
  </si>
  <si>
    <t>¿Se evidencia por medio de flujogramas, u otra técnica o mecanismo, la forma como circula la información hacia el área contable?</t>
  </si>
  <si>
    <t>¿En el proceso de identificación se tienen en cuenta los criterios para el reconocimiento de los hechos económicos definidos en las normas?</t>
  </si>
  <si>
    <t>¿En el proceso de clasificación se consideran los criterios definidos en el marco normativo aplicable a la entidad?</t>
  </si>
  <si>
    <t>¿Los hechos económicos se contabilizan cronológicamente?</t>
  </si>
  <si>
    <t>¿Se verifica el registro contable cronológico de los hechos económicos?</t>
  </si>
  <si>
    <t>¿Se verifica el registro consecutivo de los hechos económicos en los libros de contabilidad?</t>
  </si>
  <si>
    <t>¿Se conservan y custodian los documentos soporte?</t>
  </si>
  <si>
    <t>En caso de haber diferencias entre los registros en los libros y los comprobantes de contabilidad, ¿se realizan las conciliaciones y ajustes necesarios?</t>
  </si>
  <si>
    <t>¿Los criterios de medición inicial de los hechos económicos utilizados por la entidad corresponden al marco normativo aplicable a la entidad?</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</si>
  <si>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</si>
  <si>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</si>
  <si>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¿Se identifican los hechos económicos que deben ser objeto de actualización posterior?</t>
  </si>
  <si>
    <t xml:space="preserve">¿La actualización de los hechos económicos se realiza de manera oportuna? </t>
  </si>
  <si>
    <t>¿Se elaboran y presentan oportunamente los estados financieros a los usuarios de la información financiera?</t>
  </si>
  <si>
    <t>¿Las cifras contenidas en los estados financieros coinciden con los saldos de los libros de contabilidad?</t>
  </si>
  <si>
    <t>¿Las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</si>
  <si>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</si>
  <si>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</si>
  <si>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¿Se tienen en cuenta los estados financieros para la toma de decisiones en la gestión de la entidad?</t>
  </si>
  <si>
    <t>¿Se deja evidencia de la aplicación de estos mecanismos?</t>
  </si>
  <si>
    <t>¿Se verifica la ejecución del plan de capacitación?</t>
  </si>
  <si>
    <t>¿Se verifica que los programas de capacitación desarrollados apuntan al mejoramiento de competencias y habilidades?</t>
  </si>
  <si>
    <t>¿Se verifican los indicios de deterioro de los activos por lo menos al final del periodo contable?</t>
  </si>
  <si>
    <t>¿La vida útil de la propiedad, planta y equipo, y la depreciación son objeto de revisión periódica?</t>
  </si>
  <si>
    <t>¿Se socializan estos instrumentos de seguimiento con los responsables?</t>
  </si>
  <si>
    <t>¿Se socializan estas herramientas con el personal involucrado en el proceso?</t>
  </si>
  <si>
    <t>¿Se hace seguimiento o monitoreo al cumplimiento de los planes de mejoramiento?</t>
  </si>
  <si>
    <t>¿Se verifica la individualización de los bienes físicos?</t>
  </si>
  <si>
    <t>¿Se ha socializado este instrumento con el personal involucrado en el proceso?</t>
  </si>
  <si>
    <t>¿Se cuenta con una directriz, procedimiento, guía, lineamiento o instrucción para la presentación oportuna de la información financiera?</t>
  </si>
  <si>
    <t>¿Los derechos y obligaciones se miden a partir de su individualización?</t>
  </si>
  <si>
    <t>¿Los funcionarios involucrados en el proceso contable poseen las habilidades y competencias necesarias para su ejecución?</t>
  </si>
  <si>
    <t>¿Se verifica la consistencia de las cifras presentadas en los estados financieros con las presentadas en la rendición de cuentas o la presentada para propósitos específicos?</t>
  </si>
  <si>
    <t>¿Se verifica la aplicación de estas directrices, guías o procedimientos?</t>
  </si>
  <si>
    <t>¿Se verifica el cumplimiento de esta directriz, guía, lineamiento, procedimiento o instrucción?</t>
  </si>
  <si>
    <t>¿Se cumple con la directriz, guía, lineamiento, procedimiento o instrucción?</t>
  </si>
  <si>
    <t>¿Se socializan las directrices, procedimientos, guías o lineamientos con el personal involucrado en el proceso?</t>
  </si>
  <si>
    <t>¿Se cumple con estas directrices, procedimientos, guías o lineamientos?</t>
  </si>
  <si>
    <t>¿Las personas involucradas en el proceso contable están capacitadas para identificar los hechos económicos propios de la entidad que tienen impacto contable?</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</si>
  <si>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</si>
  <si>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</si>
  <si>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</si>
  <si>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¿Se cuenta con una política, directriz, procedimiento, guía o lineamiento para la divulgación de los estados financieros?</t>
  </si>
  <si>
    <t>¿Se cumple la política, directriz, procedimiento, guía o lineamiento establecida para la divulgación de los estados financieros?</t>
  </si>
  <si>
    <t>Eficiencia</t>
  </si>
  <si>
    <t>24.4</t>
  </si>
  <si>
    <t xml:space="preserve"> ¿La entidad cuenta con una política o instrumento (procedimiento, manual, regla de negocio, guía, instructivo, etc.) tendiente a facilitar el flujo de información relativo a los hechos económicos originados en cualquier dependencia?</t>
  </si>
  <si>
    <t>¿Se ha implementado una política o  instrumento (directriz, procedimiento, guía o lineamiento) sobre la identificación de los bienes físicos en forma individualizada dentro del proceso contable de la entidad?</t>
  </si>
  <si>
    <t>¿Se cuenta con una directriz, guía o procedimiento para realizar las conciliaciones de las partidas más relevantes, a fin de lograr una adecuada identificación y medición?</t>
  </si>
  <si>
    <t>¿Se socializan estas directrices, guías o procedimientos con el personal involucrado en el proceso?</t>
  </si>
  <si>
    <t xml:space="preserve">¿Se cuenta con una directriz, guía, lineamiento, procedimiento o instrucción en que se defina la segregación de funciones (autorizaciones, registros y manejos) dentro de los procesos contables? </t>
  </si>
  <si>
    <t>¿Se socializa esta directriz, guía, lineamiento, procedimiento o instrucción con el personal involucrado en el proceso?</t>
  </si>
  <si>
    <t>¿La entidad tiene implementadas directrices, procedimientos, guías o lineamientos para realizar periódicamente inventarios y cruces de información, que le permitan verificar la existencia de activos y pasivos?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</si>
  <si>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</si>
  <si>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</si>
  <si>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</si>
  <si>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¿Los derechos y obligaciones se encuentran debidamente individualizados en la contabilidad, bien sea por el área contable, o bien por otras dependencias?</t>
  </si>
  <si>
    <t>¿La baja en cuentas es factible a partir de la individualización de los derechos y obligaciones?</t>
  </si>
  <si>
    <t>¿Para la identificación de los hechos económicos, se toma como base el marco normativo aplicable a la entidad?</t>
  </si>
  <si>
    <t>¿Se verifica que los registros contables cuenten con los documentos de origen interno o externo que los soporten?</t>
  </si>
  <si>
    <t>¿Se encuentran plenamente establecidos los criterios de medición posterior para cada uno de los elementos de los estados financieros?</t>
  </si>
  <si>
    <t>¿Se verifica que la medición posterior se efectúa con base en los criterios establecidos en el marco normativo aplicable a la entidad?</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</si>
  <si>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</si>
  <si>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</si>
  <si>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28.2</t>
  </si>
  <si>
    <t>¿Se presentan explicaciones que faciliten a los diferentes usuarios la comprensión de la información financiera presentada?</t>
  </si>
  <si>
    <t>¿Existen mecanismos de identificación y monitoreo de los riesgos de índole contable?</t>
  </si>
  <si>
    <t>¿Se analizan y se da un tratamiento adecuado a los riesgos de índole contable en forma permanente?</t>
  </si>
  <si>
    <t>30.2</t>
  </si>
  <si>
    <t>30.3</t>
  </si>
  <si>
    <t>30.4</t>
  </si>
  <si>
    <t>¿Dentro del plan institucional de capacitación se considera el desarrollo de competencias y actualización permanente del personal involucrado en el proceso contable?</t>
  </si>
  <si>
    <t>32.2</t>
  </si>
  <si>
    <t>EXISTENCIA</t>
  </si>
  <si>
    <t>EFECTIVIDAD</t>
  </si>
  <si>
    <t>26.2</t>
  </si>
  <si>
    <t>Puntaje Máximo</t>
  </si>
  <si>
    <t>Factor de Calificación</t>
  </si>
  <si>
    <t>Puntaje Obtenido</t>
  </si>
  <si>
    <t>Calificación Máxima</t>
  </si>
  <si>
    <t>Firma</t>
  </si>
  <si>
    <t>Nombre:</t>
  </si>
  <si>
    <t>Cargo:</t>
  </si>
  <si>
    <t>JEFE (ASESOR) OFICINA DE CONTROL INTERNO</t>
  </si>
  <si>
    <t xml:space="preserve">FORMULARIO INFORME CUANTITATIVO </t>
  </si>
  <si>
    <t>Código:  FCI-FO-09</t>
  </si>
  <si>
    <t xml:space="preserve">INFORME DE EVALUACIÓN SISTEMA DE CONTROL INTERNO CONTABLE </t>
  </si>
  <si>
    <t>AÑO:</t>
  </si>
  <si>
    <t>¿Se establecen instrumentos (planes, procedimientos, manuales, reglas de negocio, guías, etc.) para el seguimiento al cumplimiento de los planes de mejoramiento derivados de los hallazgos de auditoría interna o externa?</t>
  </si>
  <si>
    <t>¿El análisis, la depuración y el seguimiento de cuentas se realiza permanentemente o por lo menos periódicamente?</t>
  </si>
  <si>
    <t>Versión: 002</t>
  </si>
  <si>
    <r>
      <rPr>
        <b/>
        <sz val="12"/>
        <color theme="1"/>
        <rFont val="Times New Roman"/>
        <family val="1"/>
      </rPr>
      <t xml:space="preserve">FUENTE: </t>
    </r>
    <r>
      <rPr>
        <sz val="12"/>
        <color theme="1"/>
        <rFont val="Times New Roman"/>
        <family val="1"/>
      </rPr>
      <t xml:space="preserve">Adaptación del formato guía suministrado por la Contaduría General de la Nación. </t>
    </r>
  </si>
  <si>
    <r>
      <rPr>
        <b/>
        <sz val="12"/>
        <color theme="1"/>
        <rFont val="Times New Roman"/>
        <family val="1"/>
      </rPr>
      <t>NOTA</t>
    </r>
    <r>
      <rPr>
        <sz val="12"/>
        <color theme="1"/>
        <rFont val="Times New Roman"/>
        <family val="1"/>
      </rPr>
      <t xml:space="preserve">: El aplicativo CHIP de la Contaduría General de la Nación validará que cuando la respuesta a una pregunta relativa a la </t>
    </r>
    <r>
      <rPr>
        <b/>
        <sz val="12"/>
        <color theme="1"/>
        <rFont val="Times New Roman"/>
        <family val="1"/>
      </rPr>
      <t>Existencia</t>
    </r>
    <r>
      <rPr>
        <sz val="12"/>
        <color theme="1"/>
        <rFont val="Times New Roman"/>
        <family val="1"/>
      </rPr>
      <t xml:space="preserve"> de un control sea </t>
    </r>
    <r>
      <rPr>
        <b/>
        <sz val="12"/>
        <color theme="1"/>
        <rFont val="Times New Roman"/>
        <family val="1"/>
      </rPr>
      <t>NO</t>
    </r>
    <r>
      <rPr>
        <sz val="12"/>
        <color theme="1"/>
        <rFont val="Times New Roman"/>
        <family val="1"/>
      </rPr>
      <t xml:space="preserve">, las preguntas relacionadas con la Efectividad de dicho control sean calificadas también con </t>
    </r>
    <r>
      <rPr>
        <b/>
        <sz val="12"/>
        <color theme="1"/>
        <rFont val="Times New Roman"/>
        <family val="1"/>
      </rPr>
      <t>NO.</t>
    </r>
  </si>
  <si>
    <t>Fecha Vigencia: 2021-04-14</t>
  </si>
  <si>
    <t>Se definió como instrumento para el seguimiento al cumplimiento de los planes de mejoramiento de auditoria interna o externa un procedimiento denominado Seguimiento al cumplimiento y evaluación de planes de mejoramiento código 2310300-PR-032.</t>
  </si>
  <si>
    <t>Se realizan seguimientos trimestrales de acuerdo al Plan Anual de Auditoria.</t>
  </si>
  <si>
    <t xml:space="preserve">Recepción, registro y conciliación de la Inf. económica de la Entidad 2311420-PR-036, Creación y actualización de terceros 2311420-PR-063, Elaboración y presentación de Estados Contables y otros informes 2311420-PR-061. </t>
  </si>
  <si>
    <t>Se socializa a través del aplicativo SMART</t>
  </si>
  <si>
    <t xml:space="preserve">A través del Manual de funciones se establecen los niveles de autoridad y responsabilidad establecida. Procedimientos gestión financiera. </t>
  </si>
  <si>
    <t>Se cuenta con el procedimiento Recepción Registro y Conciliación de la Información Económica de la entidad código 2311420-PR-036, Circular 019 de 2021 y Circular 006 de 2021.</t>
  </si>
  <si>
    <t xml:space="preserve">Se cumple con el procedimiento Recepción Registro y Conciliación de la Información Económica de la entidad código 2311420-PR-036 y la Circular No. 019 de 2021. </t>
  </si>
  <si>
    <t>Los procedimientos se socializan  a través del aplicativo SMART y mediante la realización de los Subcomités de de autocontrol.</t>
  </si>
  <si>
    <t xml:space="preserve">Si, En el procedimiento Recepción registro y conciliación de la Información Económica de la entidad Código 2311420-PR-036, se encuentran identificados los proveedores del proceso contable. </t>
  </si>
  <si>
    <t xml:space="preserve">Se verificó que el catalogo de cuentas  utilizado corresponde a la última versión generado por la CGN. </t>
  </si>
  <si>
    <t>Se realiza la verificación de los consecutivos de los comprobantes de contabilidad mediante el aplicativo contable LIMAY.</t>
  </si>
  <si>
    <t xml:space="preserve">La información registrada en los  libros de contabilidad son tomados de los comprobantes de contabilidad de manera fidedigna. </t>
  </si>
  <si>
    <t>El control establecido se realiza a través de las conciliaciones establecidas con las diferentes áreas de la SJD, de manera mensual.</t>
  </si>
  <si>
    <t>Se cuenta con un procedimiento para la recepción y registro de la información económica de la entidad y su verificación código 2311420-PR-036. El cual establece la medición de los hechos económicos para la SJD.</t>
  </si>
  <si>
    <t xml:space="preserve">La vida útil de la PPYE se realiza de manera periódica, para la vigencia 2021 se realizó en la toma física de inventarios, </t>
  </si>
  <si>
    <t xml:space="preserve">La SJD tiene establecidos los criterios de medición de los elementos de los estados financieros se aplican mediante el  Procedimiento Recepción, registro y conciliación de la información económica de la entidad , código 2311420-PR-036. </t>
  </si>
  <si>
    <t xml:space="preserve">Todos los estados financieros se presentan de manera oportuna y a los entes de control que los requieran en los tiempos establecidos. </t>
  </si>
  <si>
    <t xml:space="preserve">Mensualmente se publican los estados contables en la pagina web de la Entidad. </t>
  </si>
  <si>
    <t>Los Estados Financieros correspondientes al cierre de la vigencia 2021 son lo suficientemente claros el cual facilita su comprensión, dado a que no presentan saldos por ajustar o partidas complejas que ameriten mayores explicaciones.</t>
  </si>
  <si>
    <t>Las Notas a los Estados Financieros del cierre de la vigencia 2021, explican la metodología para su realización.</t>
  </si>
  <si>
    <t>La información contable correspondiente al cierre de la vigencia fiscal 2021 que se presenta a los diferentes  usuarios de la información es consistente a la realidad económica de la SJD.</t>
  </si>
  <si>
    <t xml:space="preserve">Los Estados Financieros de la SJD generados para el cierre fiscal 2021 cuentan con las notas explicativas para facilitar su comprensión. </t>
  </si>
  <si>
    <t xml:space="preserve">Se cuenta con evidencia en el SMART del seguimiento y monitoreo. </t>
  </si>
  <si>
    <t>Para el proceso de gestión financiera se tienen definidos los siguientes riesgos: 
- Posibilidad que los Estados Contables no reflejen la realidad económica de la entidad.
- Posibilidad de reportar información exógena que presente inconsistencias a entidades externas.
- Probabilidad de equivocación en el trámite y liquidación de las órdenes de pago
- Probabilidad de equivocación en el trámite y expedición de CDPs y CRPs</t>
  </si>
  <si>
    <t>Se realiza seguimiento y monitoreo visualizado en el SMART.</t>
  </si>
  <si>
    <t xml:space="preserve">Los riesgos son revisados de manera transversal. </t>
  </si>
  <si>
    <t xml:space="preserve">Para cada riesgo identificado se tiene establecido respectivamente el control, observado en el aplicativo SMART. </t>
  </si>
  <si>
    <t xml:space="preserve">Los responsables del proceso contable realizan autoevaluación para realizar los respectivos ajustes y modificaciones a los puntos de control y actividades de sus procedimientos. </t>
  </si>
  <si>
    <t xml:space="preserve">El personal que labora en contabilidad conoce el régimen de contabilidad publica, y tienen experiencia en el sector publico y el área de financiera se encuentra dentro de la Dirección de Gestión Corporativa de la Entidad. </t>
  </si>
  <si>
    <t xml:space="preserve">El PIC de la SJD se ejecutó a cabalidad. </t>
  </si>
  <si>
    <t xml:space="preserve">Los temas de capacitación desarrollados en el PIC para el área de contabilidad se ajusta a las necesidades requeridas por el personal. </t>
  </si>
  <si>
    <t>OLGA MILENA CORZO ESTEPA</t>
  </si>
  <si>
    <t>WILLIAM LIBARDO MENDIETA MONTEALEGRE</t>
  </si>
  <si>
    <t>SECRETARIO JURIDICO DISTRITAL</t>
  </si>
  <si>
    <t>Manual de políticas contables de la Entidad Contable publica, Resolución SHD 068 de 2018 adopción del manual de políticas contables, de manera integral para la SJD</t>
  </si>
  <si>
    <t xml:space="preserve">Desde la vigencia 2018, la entidad utiliza el manual de políticas contables así mismo cumplen con la información financiera y de contabilidad y reconocimiento. </t>
  </si>
  <si>
    <t>Las políticas contables responden a la naturaleza de la Entidad y se adaptan a la necesidades de la información contable.</t>
  </si>
  <si>
    <t xml:space="preserve">Se socializa a través del aplicativo SMART. </t>
  </si>
  <si>
    <t>Se cuenta con un procedimiento para la recepción y registro de la información económica de la entidad y su verificación código 2311420-PR-036. Así mismo, expidió la circular No. 006 2021 de la DGC.</t>
  </si>
  <si>
    <t xml:space="preserve">Los formatos se encuentran identificados dentro de los procedimientos y publicados en el aplicativo SMART. </t>
  </si>
  <si>
    <t xml:space="preserve">Se cuenta con el procedimiento Recepción, registro y conciliación de la información económica de la entidad , código 2311420-PR-036. Se realiza conciliación de operaciones de enlace con Tesorería Distrital, de nómina de manera mensual y PPYE. </t>
  </si>
  <si>
    <t>Se realizan conciliaciones de las partidas mas relevantes como es el caso con nomina y PPYE de manera mensual.</t>
  </si>
  <si>
    <t xml:space="preserve">Es verificada por parte del líder del proceso en los puntos de control de cada procedimiento identificando un responsable del mismo y con las evaluaciones de desempeño laboral. </t>
  </si>
  <si>
    <t>Resolución DDC 002 de 2018, procedimiento Elaboración, y Presentación de Estados Contables y otros informes Código 2311420-PR-061 y Circulares 06 y 019 de 2021.</t>
  </si>
  <si>
    <t>Se aplica el Procedimiento de movimientos de bienes 2311500PR-078 y seguimiento y Control de Bienes 2311500-PR-75</t>
  </si>
  <si>
    <t>Si, se tienen identificados en el procedimiento Elaboración y presentación de Estados Contables y otros informes, Código 2311420-PR-061.</t>
  </si>
  <si>
    <t xml:space="preserve">La realización de los derechos y obligaciones se realizan de manera individual. </t>
  </si>
  <si>
    <t>Si, para la identificación del reconocimiento de los hechos económicos se tienen en cuenta los criterios establecidos dentro de los procedimientos establecidos para el proceso financiero y contable.</t>
  </si>
  <si>
    <t>La contadora de la SJD, realiza revisiones permanentes sobre la vigencia del catalogo de cuentas de conformidad a la CGN. De manera trimestral.</t>
  </si>
  <si>
    <t>Si se realiza la verificación del registro contable cronológico mediante auxiliares diarios.</t>
  </si>
  <si>
    <t xml:space="preserve">Se cuenta con la realización de los comprobantes de pago para cada uno de los hechos económicos generados en contabilidad. </t>
  </si>
  <si>
    <t>Los comprobantes generados en contabilidad se enumeran mediante el aplicativo LIMAY, el cual no permite la modificación manual.</t>
  </si>
  <si>
    <t xml:space="preserve">Los libros de contabilidad se encuentran de conformidad a los comprobantes de contabilidad el cual son parte integral de estos. </t>
  </si>
  <si>
    <t>En caso de existir diferencias entre los comprobantes de contabilidad y los libros generados se realiza el ajuste respectivo en atención a la permanente sostenibilidad contable.</t>
  </si>
  <si>
    <t>Los criterios para la medición se realizan mediante los procedimientos establecidos el cual fueron actualizados para la vigencia 2021, el cual se ajusta al marco normativo que corresponde a la SJD.</t>
  </si>
  <si>
    <t xml:space="preserve">Los hechos económicos registrados para la SJD, son corrientes y no existen obligaciones mayores a un mes. </t>
  </si>
  <si>
    <t>La SJD no cuenta con obligaciones mayores a un mes  lo que evidencia que se encuentran actualizadas.</t>
  </si>
  <si>
    <t>Para el caso del deterioro de los equipos de computo se realizaron por parte del área de sistemas de SJD.</t>
  </si>
  <si>
    <t xml:space="preserve">Los indicadores planteados en el área de contabilidad se aplican con las cifras reportadas en estados Financieros de manera fidedigna. </t>
  </si>
  <si>
    <t xml:space="preserve">La presentación de los Estados financieros para la rendición de la cuenta es igual a la presentada a los diferentes entes de control como es el caso de la CGN y Contraloría de Bogotá. </t>
  </si>
  <si>
    <t>Como mecanismo de identificación y monitoreo de riesgos se cuenta con el procedimiento Gestión de Riesgo código 2310100-PR-006 y la Metodología Integrada para la Gestión de los riesgos en la Secretaría Jurídica Distrital, código 2310100-OT-002.</t>
  </si>
  <si>
    <t xml:space="preserve">El personal que ejecuta las actividades del proceso contable conoce la normatividad aplicable y tiene experiencia en el sector publico. </t>
  </si>
  <si>
    <t>Los procedimientos se socializan a través del aplicativo SMART, y el proceso de baja de bienes se socializó a través del Comité de Gestión y Desempeño Institucional (Resolución SHD 001 de 2019) y acta de Subcomité de la DGC No. 06 de 2021.</t>
  </si>
  <si>
    <t xml:space="preserve">Las políticas contables de la Dirección Distrital de Contabilidad son un instrumento para garantizar todas las operaciones, dan lineamiento para el procesamiento y elaboración de estados financieros. </t>
  </si>
  <si>
    <t xml:space="preserve">Se socializa a través del aplicativo SMART, y la actualización de este a través del boletín interno de comunicaciones, La circular 006 de 2021 fue socializada a través de correo electrónico. </t>
  </si>
  <si>
    <t>Se cuenta con los procedimientos movimiento de bienes código 2311500-PR-078  y seguimiento y control de bienes código 2311500-PR-075, se realizó toma física de inventarios el mes de noviembre, en el aplicativo SAI de manera individual.</t>
  </si>
  <si>
    <t xml:space="preserve">Para la vigencia 2021 se realizó toma física de inventarios en el mes de noviembre dando cumplimiento al procedimiento Código 2311500-PR - 07, el inventario está cargado de manera individual </t>
  </si>
  <si>
    <t>Se socializa a través del aplicativo SMART y página web institucional, mediante Subcomité de autocontrol No. 006 de 2021.</t>
  </si>
  <si>
    <t xml:space="preserve">Se socializa a través del aplicativo SMART y página web institucional. Facilitándose el control dado que el equipo de contabilidad está conformado  por dos profesionales. </t>
  </si>
  <si>
    <t xml:space="preserve">Se socializa a través del aplicativo SMART y correo electrónico; mediante Circular No. 006 y 019 de 2021 para programar el cierre de periodo mensual y cierre de  vigencia con tiempos de entrega oportuna de información a contabilidad. </t>
  </si>
  <si>
    <t xml:space="preserve">Si se cumple con las directrices, se ha cumplido con la transmisión de informes a los diferentes usuarios de la información y entes de control de manera oportuna.  </t>
  </si>
  <si>
    <t xml:space="preserve">Se socializa a través del aplicativo SMART, mediante correos institucionales y en los Subcomités de Autocontrol de la DGC. </t>
  </si>
  <si>
    <t>La entidad cuenta con procedimientos de movimiento de bienes 2311500-PR-078 y Seguimiento y Control de bienes 2311500-PR-075, para la vigencia 2021 se realizó la toma física de inventarios para el mes de noviembre.</t>
  </si>
  <si>
    <t xml:space="preserve">Se socializa a través del aplicativo SMART, a través de los Subcomités de Autocontrol de DGC. </t>
  </si>
  <si>
    <t xml:space="preserve">La SJD adoptó el Manual de Políticas contables con la Resolución SHD 068 de 2018, se cuenta con el comité de sostenibilidad Contable que sesiona dos veces al año. Presentación del plan de sostenibilidad e incapacidades. </t>
  </si>
  <si>
    <t xml:space="preserve">Se realizan conciliaciones de manera mensual con todas las áreas que proveen información a Contabilidad, como es el caso de Tesorería, Talento Humano, la cuenta PPYE y con la SHD. </t>
  </si>
  <si>
    <t>Cada procedimiento cuenta con su respectivo flujograma. Para la vigencia 2021 se realizaron circulares No 006 y 019 de 2021, para el flujo de información contable.</t>
  </si>
  <si>
    <t>Los perfiles contables están debidamente establecidos para el acceso al aplicativo contable.</t>
  </si>
  <si>
    <t>La actualización de las cuentas contables se realizan de manera permanente, ya sea para el retiro de la cuenta o actualización del código. Siendo posible a partir de la individualización de los derechos y obligaciones.</t>
  </si>
  <si>
    <t xml:space="preserve">Si, La identificación de los hechos económicos se realiza a partir del Plan Único de Cuentas aplicable a la Secretaria Jurídica Distrital. </t>
  </si>
  <si>
    <t xml:space="preserve">Para la identificación y clasificación de los hechos económicos se cuenta con el Manual de Políticas Contables y el marco normativo aplicable a la SJD emitido por la CGN.  </t>
  </si>
  <si>
    <t>Los comprobantes de contabilidad se realizan de manera cronológica mediante el aplicativo LIMAY el cual no permite la modificación manual de la información.</t>
  </si>
  <si>
    <t xml:space="preserve">Los comprobantes de contabilidad cuentan con los soportes de pago para cada uno de las cuentas por pagar de manera digital y físico que reposan en cada expediente contractual. </t>
  </si>
  <si>
    <t xml:space="preserve">Se cuenta con la verificación de la pertinencia de los soportes de pago aportados para la realización de la causación y pago de las cuenta de proveedores de bienes y servicios. </t>
  </si>
  <si>
    <t xml:space="preserve">Se cuenta con el archivo de manera físico de los  soportes de pago de cada una de las cuentas por pagar. </t>
  </si>
  <si>
    <t>Los comprobantes generados en contabilidad se realizan de manera cronológica  mediante el aplicativo LIMAY, el cual no permite la modificación manual.</t>
  </si>
  <si>
    <t xml:space="preserve">Se realiza de manera mensual mediante la conciliación de la información contable con las áreas de la SJD. </t>
  </si>
  <si>
    <t xml:space="preserve">El cierre de la vigencia fiscal 2021 en cuanto a la generación de los libros de contabilidad referente a los saldos reportados están de acuerdo al tercer trimestre de 2021 reportado a la CGN. </t>
  </si>
  <si>
    <t xml:space="preserve">Los criterios para la medición de activos, pasivos, ingresos y gastos son de conocimiento por parte del personal involucrado y aplicados en estos. </t>
  </si>
  <si>
    <t>Para el cálculo de la Depreciación acumulada se realiza mediante el aplicativo SAE -SAI, el cual se concilia de manera mensual entre contabilidad y el área de almacén de igual forma la amortización, agotamiento y deterioro de los bienes.</t>
  </si>
  <si>
    <t>Los cálculos de la Depreciación se realiza mediante el manual de Políticas Contables de la SJD.</t>
  </si>
  <si>
    <t>El deterioro de los activos intangibles se realizan mediante las sabanas de Excel por el área de almacén, para el caso de los equipos de computo para la vigencia 2021 la realizó el área de sistemas de la SJD.</t>
  </si>
  <si>
    <t>Los criterios la SJD se encuentra descritos en el manual de Políticas Contables adoptadas mediante la resolución No. 068 de 2018</t>
  </si>
  <si>
    <t>La identificación de los hechos económicos que deben ser actualizados de manera posterior son identificados de conformidad a lo establecido en el manual de políticas contables mediante la resolución No-068/2018</t>
  </si>
  <si>
    <t>Se elabora el juego completos de los estados financieros para el cierre de la vigencia fiscal 2021, el cual son presentados a la CGN en la fecha establecida.</t>
  </si>
  <si>
    <t xml:space="preserve">Las cifras reveladas en estados Financieros con corte a 31 de diciembre de 2021, coinciden con los saldos de los libros de contabilidad. </t>
  </si>
  <si>
    <t>Las cifras reveladas en estados financieros con corte a 31 de diciembre de 2021, son revisadas y corroboradas con los saldos de las partidas correspondientes, por parte de la contadora de la SJD.</t>
  </si>
  <si>
    <t>Las Notas explicativas a los Estados Financieros cumplen a cabalidad con la revelación, reconocimiento y presentación de los hechos económicos, como es el caso de la cuenta de PPYE que corresponde al 95% aprox del activo de la SJD.</t>
  </si>
  <si>
    <t>Las notas a los estados financieros de la SJD revela de manera suficiente los hechos relevantes de la información tanto cualitativa como cuantitativa para mayor comprensión de las cifras reveladas a 31 de dic de 2021.</t>
  </si>
  <si>
    <t xml:space="preserve">En las notas a los Estados Financieros hacen referencia a las variaciones de la cuenta PPYE con referencia al periodo inmediatamente anterior. </t>
  </si>
  <si>
    <t xml:space="preserve">En la ejecución del PIC de la SJD se realizo capacitación al personal del área de contabilidad en el reporte de información exógena Nacional. </t>
  </si>
  <si>
    <t>ENTIDAD:  Secretaria Jurídica Distrital</t>
  </si>
  <si>
    <t xml:space="preserve">Se realiza mediante la conciliación de cada una de las áreas y la realización de los comités de sostenibilidad contable. </t>
  </si>
  <si>
    <t xml:space="preserve">Se verificó que los registros en cuentas por cobrar se realizan de manera individualizada. </t>
  </si>
  <si>
    <t>Los indicadores se preparan para analizar la información financiera de los Estados Financieros Consolidados de Bogotá D.C., como ente territorial.</t>
  </si>
  <si>
    <t>La Dirección Distrital de Contabilidad calcula los indicadores financieros que, en opinión de la Contaduría General de la Nación, permiten profundizar el conocimiento de la situación financiera y de resultados del nivel territorial.</t>
  </si>
  <si>
    <t xml:space="preserve">Se realiza presentación en el comité Institucional de Coordinación de CI y se analizan situaciones contables en el Comité de Sostenible Contable. </t>
  </si>
  <si>
    <t xml:space="preserve">Se realiza publicación de los EF de manera mensual, en la pagina web de la Entidad. Se recomienda realizar divulgación de la publicación de la informacion contable, con el fin que los ciudadanos puedan participar e interactuar con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</si>
</sst>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1"/>
      <name val="Calibri"/>
      <family val="2"/>
      <scheme val="minor"/>
    </font>
    <font>
      <sz val="11.5"/>
      <color theme="1"/>
      <name val="Calibri"/>
      <family val="2"/>
      <scheme val="minor"/>
    </font>
    <font>
      <b/>
      <sz val="12"/>
      <color theme="1"/>
      <name val="Calibri"/>
      <family val="2"/>
      <scheme val="minor"/>
    </font>
    <font>
      <b/>
      <sz val="14"/>
      <color theme="1"/>
      <name val="Calibri"/>
      <family val="2"/>
      <scheme val="minor"/>
    </font>
    <font>
      <sz val="9"/>
      <color rgb="FF2E8B57"/>
      <name val="Courier New"/>
      <family val="3"/>
    </font>
    <font>
      <sz val="11"/>
      <color theme="1"/>
      <name val="Calibri"/>
      <family val="2"/>
      <scheme val="minor"/>
    </font>
    <font>
      <sz val="11"/>
      <color rgb="FFFF0000"/>
      <name val="Calibri"/>
      <family val="2"/>
      <scheme val="minor"/>
    </font>
    <font>
      <b/>
      <sz val="11.5"/>
      <color theme="1"/>
      <name val="Calibri"/>
      <family val="2"/>
      <scheme val="minor"/>
    </font>
    <font>
      <sz val="11.5"/>
      <color rgb="FFFF0000"/>
      <name val="Calibri"/>
      <family val="2"/>
      <scheme val="minor"/>
    </font>
    <font>
      <b/>
      <sz val="11.5"/>
      <color rgb="FFFF0000"/>
      <name val="Calibri"/>
      <family val="2"/>
      <scheme val="minor"/>
    </font>
    <font>
      <b/>
      <sz val="11.5"/>
      <name val="Calibri"/>
      <family val="2"/>
      <scheme val="minor"/>
    </font>
    <font>
      <sz val="8"/>
      <color indexed="81"/>
      <name val="Tahoma"/>
      <family val="2"/>
    </font>
    <font>
      <b/>
      <sz val="8"/>
      <color indexed="81"/>
      <name val="Tahoma"/>
      <family val="2"/>
    </font>
    <font>
      <sz val="18"/>
      <color theme="1"/>
      <name val="Calibri"/>
      <family val="2"/>
      <scheme val="minor"/>
    </font>
    <font>
      <b/>
      <sz val="18"/>
      <color theme="1"/>
      <name val="Calibri"/>
      <family val="2"/>
      <scheme val="minor"/>
    </font>
    <font>
      <sz val="10"/>
      <name val="Arial"/>
      <family val="2"/>
    </font>
    <font>
      <sz val="12"/>
      <color theme="1"/>
      <name val="Times New Roman"/>
      <family val="1"/>
    </font>
    <font>
      <b/>
      <sz val="12"/>
      <color theme="1"/>
      <name val="Times New Roman"/>
      <family val="1"/>
    </font>
    <font>
      <sz val="12"/>
      <name val="Times New Roman"/>
      <family val="1"/>
    </font>
    <font>
      <b/>
      <sz val="12"/>
      <color theme="0" tint="-0.14999847407452621"/>
      <name val="Times New Roman"/>
      <family val="1"/>
    </font>
    <font>
      <b/>
      <sz val="12"/>
      <name val="Times New Roman"/>
      <family val="1"/>
    </font>
  </fonts>
  <fills count="12">
    <fill>
      <patternFill patternType="none"/>
    </fill>
    <fill>
      <patternFill patternType="gray125"/>
    </fill>
    <fill>
      <patternFill patternType="solid">
        <fgColor theme="9" tint="0.39997558519241921"/>
        <bgColor indexed="64"/>
      </patternFill>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6" fillId="0" borderId="0"/>
  </cellStyleXfs>
  <cellXfs count="235">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5" fillId="0" borderId="0" xfId="0" applyFont="1"/>
    <xf numFmtId="0" fontId="2" fillId="0" borderId="1" xfId="0" applyFont="1" applyBorder="1" applyAlignment="1">
      <alignment vertical="justify"/>
    </xf>
    <xf numFmtId="0" fontId="0" fillId="0" borderId="0" xfId="0" applyAlignment="1">
      <alignment horizontal="left"/>
    </xf>
    <xf numFmtId="0" fontId="1" fillId="0" borderId="0" xfId="0" applyFont="1" applyAlignment="1">
      <alignment horizontal="left"/>
    </xf>
    <xf numFmtId="0" fontId="4" fillId="2" borderId="1" xfId="0" applyFont="1" applyFill="1" applyBorder="1"/>
    <xf numFmtId="0" fontId="0" fillId="2" borderId="1" xfId="0" applyFill="1" applyBorder="1"/>
    <xf numFmtId="0" fontId="0" fillId="2" borderId="1" xfId="0" applyFill="1" applyBorder="1" applyAlignment="1">
      <alignment horizontal="center"/>
    </xf>
    <xf numFmtId="0" fontId="3" fillId="2" borderId="1" xfId="0" applyFont="1" applyFill="1" applyBorder="1"/>
    <xf numFmtId="0" fontId="1" fillId="2" borderId="1" xfId="0" applyFont="1" applyFill="1" applyBorder="1"/>
    <xf numFmtId="164" fontId="0" fillId="0" borderId="1" xfId="0" applyNumberFormat="1" applyBorder="1" applyAlignment="1">
      <alignment horizontal="center"/>
    </xf>
    <xf numFmtId="164" fontId="1" fillId="0" borderId="1" xfId="0" applyNumberFormat="1" applyFon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0" fontId="1" fillId="0" borderId="1" xfId="0" applyFont="1" applyBorder="1" applyAlignment="1">
      <alignment horizontal="center" vertical="justify"/>
    </xf>
    <xf numFmtId="0" fontId="2" fillId="0" borderId="1" xfId="0" applyFont="1" applyBorder="1" applyAlignment="1">
      <alignment horizontal="justify" vertical="center" wrapText="1"/>
    </xf>
    <xf numFmtId="2" fontId="0" fillId="0" borderId="0" xfId="0" applyNumberFormat="1"/>
    <xf numFmtId="0" fontId="0" fillId="0" borderId="5" xfId="0" applyFont="1" applyBorder="1" applyAlignment="1">
      <alignment horizontal="justify" vertical="center" wrapText="1"/>
    </xf>
    <xf numFmtId="0" fontId="8" fillId="4" borderId="2" xfId="0" applyFont="1" applyFill="1" applyBorder="1" applyAlignment="1">
      <alignment vertical="center" wrapText="1"/>
    </xf>
    <xf numFmtId="0" fontId="1" fillId="3" borderId="0" xfId="0" applyFont="1" applyFill="1" applyBorder="1" applyAlignment="1">
      <alignment vertical="center"/>
    </xf>
    <xf numFmtId="0" fontId="1" fillId="3" borderId="0" xfId="0" applyFont="1" applyFill="1" applyBorder="1" applyAlignment="1">
      <alignment vertical="center" wrapText="1"/>
    </xf>
    <xf numFmtId="0" fontId="0" fillId="0" borderId="0" xfId="0" applyBorder="1"/>
    <xf numFmtId="0" fontId="1" fillId="4" borderId="0" xfId="0" applyFont="1" applyFill="1" applyBorder="1" applyAlignment="1">
      <alignment vertical="center" wrapText="1"/>
    </xf>
    <xf numFmtId="0" fontId="0" fillId="5" borderId="0" xfId="0" applyFont="1" applyFill="1" applyBorder="1" applyAlignment="1">
      <alignment vertical="center" wrapText="1"/>
    </xf>
    <xf numFmtId="0" fontId="1" fillId="5" borderId="0" xfId="0" applyFont="1" applyFill="1" applyBorder="1" applyAlignment="1">
      <alignment vertical="center" wrapText="1"/>
    </xf>
    <xf numFmtId="0" fontId="1" fillId="5" borderId="0" xfId="0" applyFont="1" applyFill="1" applyBorder="1" applyAlignment="1">
      <alignment horizontal="center" vertical="center" wrapText="1"/>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2" fillId="6" borderId="0" xfId="0" applyFont="1" applyFill="1" applyBorder="1" applyAlignment="1">
      <alignment horizontal="justify"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0" applyFont="1" applyBorder="1"/>
    <xf numFmtId="0" fontId="11" fillId="6" borderId="0" xfId="0" applyFont="1" applyFill="1" applyBorder="1" applyAlignment="1">
      <alignment horizontal="justify" vertical="center" wrapText="1"/>
    </xf>
    <xf numFmtId="0" fontId="8" fillId="6"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1" fillId="5" borderId="6" xfId="0" applyFont="1" applyFill="1" applyBorder="1" applyAlignment="1">
      <alignment vertical="center" wrapText="1"/>
    </xf>
    <xf numFmtId="0" fontId="8"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0" fillId="5" borderId="9" xfId="0" applyFont="1" applyFill="1" applyBorder="1" applyAlignment="1">
      <alignment vertical="center" wrapText="1"/>
    </xf>
    <xf numFmtId="0" fontId="0" fillId="0" borderId="10" xfId="0" applyFont="1" applyBorder="1" applyAlignment="1">
      <alignment horizontal="justify" vertical="center" wrapText="1"/>
    </xf>
    <xf numFmtId="0" fontId="0" fillId="6" borderId="9" xfId="0" applyFont="1" applyFill="1" applyBorder="1" applyAlignment="1">
      <alignment vertical="center" wrapText="1"/>
    </xf>
    <xf numFmtId="0" fontId="6" fillId="6" borderId="10" xfId="0" applyFont="1" applyFill="1" applyBorder="1" applyAlignment="1">
      <alignment horizontal="justify" vertical="center" wrapText="1"/>
    </xf>
    <xf numFmtId="0" fontId="0" fillId="5" borderId="11" xfId="0" applyFont="1" applyFill="1" applyBorder="1" applyAlignment="1">
      <alignment vertical="center" wrapText="1"/>
    </xf>
    <xf numFmtId="0" fontId="2" fillId="0" borderId="12"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horizontal="justify" vertical="center" wrapTex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horizontal="justify" vertical="center" wrapText="1"/>
    </xf>
    <xf numFmtId="0" fontId="1" fillId="0" borderId="2" xfId="0" applyFont="1" applyFill="1" applyBorder="1" applyAlignment="1">
      <alignment vertical="center" wrapText="1"/>
    </xf>
    <xf numFmtId="0" fontId="8" fillId="0" borderId="3"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6" borderId="11" xfId="0" applyFont="1" applyFill="1" applyBorder="1" applyAlignment="1">
      <alignment vertical="center" wrapText="1"/>
    </xf>
    <xf numFmtId="0" fontId="6" fillId="6"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6" fillId="6" borderId="5" xfId="0" applyFont="1" applyFill="1" applyBorder="1" applyAlignment="1">
      <alignment horizontal="justify" vertical="center" wrapText="1"/>
    </xf>
    <xf numFmtId="0" fontId="1" fillId="4" borderId="6" xfId="0" applyFont="1" applyFill="1" applyBorder="1" applyAlignment="1">
      <alignment vertical="center" wrapText="1"/>
    </xf>
    <xf numFmtId="0" fontId="0" fillId="4" borderId="11" xfId="0" applyFont="1" applyFill="1" applyBorder="1" applyAlignment="1">
      <alignment vertical="center" wrapText="1"/>
    </xf>
    <xf numFmtId="0" fontId="0" fillId="4" borderId="9" xfId="0" applyFont="1" applyFill="1" applyBorder="1" applyAlignment="1">
      <alignment vertical="center" wrapText="1"/>
    </xf>
    <xf numFmtId="0" fontId="8" fillId="0" borderId="7" xfId="0" applyFont="1" applyBorder="1" applyAlignment="1">
      <alignment vertical="center" wrapText="1"/>
    </xf>
    <xf numFmtId="0" fontId="2" fillId="0" borderId="12" xfId="0" applyFont="1" applyBorder="1" applyAlignment="1">
      <alignment vertical="center" wrapText="1"/>
    </xf>
    <xf numFmtId="0" fontId="1" fillId="6" borderId="9" xfId="0" applyFont="1" applyFill="1" applyBorder="1" applyAlignment="1">
      <alignment vertical="center" wrapText="1"/>
    </xf>
    <xf numFmtId="0" fontId="1" fillId="6" borderId="10" xfId="0" applyFont="1" applyFill="1" applyBorder="1" applyAlignment="1">
      <alignment horizontal="justify" vertical="center" wrapText="1"/>
    </xf>
    <xf numFmtId="0" fontId="1" fillId="5" borderId="9" xfId="0" applyFont="1" applyFill="1" applyBorder="1" applyAlignment="1">
      <alignment vertical="center" wrapText="1"/>
    </xf>
    <xf numFmtId="0" fontId="1" fillId="6" borderId="5" xfId="0" applyFont="1" applyFill="1" applyBorder="1" applyAlignment="1">
      <alignment horizontal="justify" vertical="center" wrapText="1"/>
    </xf>
    <xf numFmtId="0" fontId="8" fillId="4" borderId="6" xfId="0" applyFont="1" applyFill="1" applyBorder="1" applyAlignment="1">
      <alignment vertical="center" wrapText="1"/>
    </xf>
    <xf numFmtId="0" fontId="2" fillId="4" borderId="9" xfId="0" applyFont="1" applyFill="1" applyBorder="1" applyAlignment="1">
      <alignment vertical="center" wrapText="1"/>
    </xf>
    <xf numFmtId="0" fontId="8" fillId="4" borderId="11" xfId="0" applyFont="1" applyFill="1" applyBorder="1" applyAlignment="1">
      <alignment vertical="center" wrapText="1"/>
    </xf>
    <xf numFmtId="0" fontId="2" fillId="4" borderId="11" xfId="0" applyFont="1" applyFill="1" applyBorder="1" applyAlignment="1">
      <alignment vertical="center" wrapText="1"/>
    </xf>
    <xf numFmtId="0" fontId="8"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8" fillId="6" borderId="11" xfId="0" applyFont="1" applyFill="1" applyBorder="1" applyAlignment="1">
      <alignment vertical="center" wrapText="1"/>
    </xf>
    <xf numFmtId="0" fontId="8" fillId="6" borderId="12" xfId="0" applyFont="1" applyFill="1" applyBorder="1" applyAlignment="1">
      <alignment horizontal="justify" vertical="center" wrapText="1"/>
    </xf>
    <xf numFmtId="0" fontId="8" fillId="4" borderId="9" xfId="0" applyFont="1" applyFill="1" applyBorder="1" applyAlignment="1">
      <alignment vertical="center" wrapText="1"/>
    </xf>
    <xf numFmtId="0" fontId="8"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5" borderId="11" xfId="0" applyFont="1" applyFill="1" applyBorder="1" applyAlignment="1">
      <alignment vertical="center" wrapText="1"/>
    </xf>
    <xf numFmtId="0" fontId="0" fillId="0" borderId="0" xfId="0"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xf numFmtId="0" fontId="14" fillId="0" borderId="1" xfId="0" applyFont="1" applyBorder="1"/>
    <xf numFmtId="0" fontId="14" fillId="0" borderId="1" xfId="0" applyFont="1" applyFill="1" applyBorder="1"/>
    <xf numFmtId="0" fontId="15" fillId="7" borderId="1" xfId="0" applyFon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1" fillId="0" borderId="17" xfId="0" applyFont="1" applyBorder="1" applyAlignment="1">
      <alignment horizontal="center"/>
    </xf>
    <xf numFmtId="0" fontId="0" fillId="9" borderId="0" xfId="0" applyFill="1" applyAlignment="1">
      <alignment horizontal="left"/>
    </xf>
    <xf numFmtId="0" fontId="1" fillId="0" borderId="4" xfId="0" applyFont="1" applyBorder="1" applyAlignment="1">
      <alignment horizontal="center"/>
    </xf>
    <xf numFmtId="0" fontId="0" fillId="0" borderId="24" xfId="0" applyBorder="1"/>
    <xf numFmtId="0" fontId="0" fillId="0" borderId="25" xfId="0" applyBorder="1"/>
    <xf numFmtId="0" fontId="0" fillId="0" borderId="26" xfId="0" applyFill="1" applyBorder="1"/>
    <xf numFmtId="0" fontId="1" fillId="0" borderId="21"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24" xfId="0" applyFill="1" applyBorder="1"/>
    <xf numFmtId="0" fontId="0" fillId="0" borderId="25" xfId="0" applyFill="1" applyBorder="1"/>
    <xf numFmtId="0" fontId="17" fillId="8"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0" xfId="0" applyFont="1" applyFill="1" applyBorder="1"/>
    <xf numFmtId="0" fontId="17" fillId="0" borderId="0" xfId="0" applyFont="1" applyBorder="1"/>
    <xf numFmtId="0" fontId="17" fillId="8" borderId="0" xfId="0" applyFont="1" applyFill="1" applyBorder="1" applyAlignment="1" applyProtection="1">
      <alignment horizontal="center" vertical="center" wrapText="1"/>
    </xf>
    <xf numFmtId="0" fontId="17" fillId="8" borderId="0" xfId="0" applyFont="1" applyFill="1" applyBorder="1" applyAlignment="1" applyProtection="1">
      <alignment horizontal="center" vertical="center"/>
    </xf>
    <xf numFmtId="0" fontId="19" fillId="8" borderId="0" xfId="0" applyFont="1" applyFill="1" applyBorder="1" applyProtection="1"/>
    <xf numFmtId="0" fontId="17"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18" fillId="8" borderId="12" xfId="0" applyFont="1" applyFill="1" applyBorder="1" applyAlignment="1">
      <alignment horizontal="left" vertical="center" wrapText="1"/>
    </xf>
    <xf numFmtId="0" fontId="18" fillId="8" borderId="12" xfId="0" applyFont="1" applyFill="1" applyBorder="1" applyAlignment="1">
      <alignment horizontal="center" vertical="center" wrapText="1"/>
    </xf>
    <xf numFmtId="0" fontId="17" fillId="8" borderId="12" xfId="0" applyFont="1" applyFill="1" applyBorder="1" applyAlignment="1" applyProtection="1">
      <alignment horizontal="center" vertical="center"/>
    </xf>
    <xf numFmtId="0" fontId="18" fillId="8" borderId="0" xfId="0" applyFont="1" applyFill="1" applyBorder="1" applyAlignment="1">
      <alignment horizontal="right" wrapText="1"/>
    </xf>
    <xf numFmtId="0" fontId="18" fillId="8" borderId="0" xfId="0" applyFont="1" applyFill="1" applyBorder="1" applyAlignment="1">
      <alignment horizontal="left" wrapText="1"/>
    </xf>
    <xf numFmtId="9" fontId="20" fillId="8" borderId="0" xfId="0" applyNumberFormat="1" applyFont="1" applyFill="1" applyBorder="1" applyProtection="1"/>
    <xf numFmtId="0" fontId="17" fillId="11" borderId="31" xfId="0" applyFont="1" applyFill="1" applyBorder="1" applyAlignment="1" applyProtection="1">
      <alignment horizontal="center" vertical="center" wrapText="1"/>
    </xf>
    <xf numFmtId="0" fontId="18" fillId="11" borderId="32" xfId="0" applyFont="1" applyFill="1" applyBorder="1" applyAlignment="1" applyProtection="1">
      <alignment vertical="center" wrapText="1"/>
    </xf>
    <xf numFmtId="0" fontId="18" fillId="11" borderId="33" xfId="0" applyFont="1" applyFill="1" applyBorder="1" applyAlignment="1" applyProtection="1">
      <alignment vertical="center" wrapText="1"/>
    </xf>
    <xf numFmtId="0" fontId="17" fillId="11" borderId="15" xfId="0" applyFont="1" applyFill="1" applyBorder="1" applyAlignment="1" applyProtection="1">
      <alignment horizontal="center" vertical="center" wrapText="1"/>
    </xf>
    <xf numFmtId="0" fontId="18" fillId="11" borderId="35" xfId="0" applyFont="1" applyFill="1" applyBorder="1" applyAlignment="1" applyProtection="1">
      <alignment vertical="center" wrapText="1"/>
    </xf>
    <xf numFmtId="0" fontId="18" fillId="11" borderId="16" xfId="0" applyFont="1" applyFill="1" applyBorder="1" applyAlignment="1" applyProtection="1">
      <alignment vertical="center" wrapText="1"/>
    </xf>
    <xf numFmtId="0" fontId="17" fillId="11" borderId="20" xfId="0" applyFont="1" applyFill="1" applyBorder="1" applyAlignment="1" applyProtection="1">
      <alignment horizontal="center" vertical="center" wrapText="1"/>
    </xf>
    <xf numFmtId="0" fontId="18" fillId="11" borderId="38" xfId="0" applyFont="1" applyFill="1" applyBorder="1" applyAlignment="1" applyProtection="1">
      <alignment horizontal="center" vertical="center" wrapText="1"/>
    </xf>
    <xf numFmtId="0" fontId="18" fillId="11" borderId="17" xfId="0" applyFont="1" applyFill="1" applyBorder="1" applyAlignment="1" applyProtection="1">
      <alignment horizontal="center" vertical="center" wrapText="1"/>
    </xf>
    <xf numFmtId="0" fontId="18" fillId="11" borderId="18" xfId="0" applyFont="1" applyFill="1" applyBorder="1" applyAlignment="1" applyProtection="1">
      <alignment horizontal="center" vertical="center" wrapText="1"/>
    </xf>
    <xf numFmtId="0" fontId="21" fillId="11" borderId="37" xfId="0" applyFont="1" applyFill="1" applyBorder="1" applyAlignment="1" applyProtection="1">
      <alignment horizontal="justify" vertical="center" wrapText="1"/>
    </xf>
    <xf numFmtId="0" fontId="18" fillId="11" borderId="37" xfId="0" applyFont="1" applyFill="1" applyBorder="1" applyAlignment="1" applyProtection="1">
      <alignment horizontal="center" vertical="center" wrapText="1"/>
    </xf>
    <xf numFmtId="2" fontId="18" fillId="11" borderId="34" xfId="0" applyNumberFormat="1" applyFont="1" applyFill="1" applyBorder="1" applyAlignment="1" applyProtection="1">
      <alignment horizontal="center" vertical="center"/>
    </xf>
    <xf numFmtId="0" fontId="19" fillId="8" borderId="1" xfId="0" applyFont="1" applyFill="1" applyBorder="1" applyAlignment="1" applyProtection="1">
      <alignment horizontal="center" vertical="center" wrapText="1"/>
      <protection locked="0"/>
    </xf>
    <xf numFmtId="0" fontId="17" fillId="11" borderId="37" xfId="0" applyFont="1" applyFill="1" applyBorder="1" applyAlignment="1" applyProtection="1">
      <alignment horizontal="center" vertical="center" wrapText="1"/>
    </xf>
    <xf numFmtId="2" fontId="17" fillId="11" borderId="37" xfId="0" applyNumberFormat="1" applyFont="1" applyFill="1" applyBorder="1" applyAlignment="1" applyProtection="1">
      <alignment horizontal="center" vertical="center"/>
    </xf>
    <xf numFmtId="0" fontId="17" fillId="0" borderId="13" xfId="0" applyFont="1" applyBorder="1" applyAlignment="1" applyProtection="1">
      <alignment horizontal="center" vertical="center" wrapText="1"/>
    </xf>
    <xf numFmtId="0" fontId="17" fillId="0" borderId="1" xfId="0" applyFont="1" applyBorder="1" applyAlignment="1" applyProtection="1">
      <alignment horizontal="justify" vertical="center" wrapText="1"/>
    </xf>
    <xf numFmtId="0" fontId="18" fillId="11" borderId="1" xfId="0" applyFont="1" applyFill="1" applyBorder="1" applyAlignment="1" applyProtection="1">
      <alignment horizontal="center" vertical="center" wrapText="1"/>
    </xf>
    <xf numFmtId="2" fontId="18" fillId="11" borderId="1" xfId="0" applyNumberFormat="1" applyFont="1" applyFill="1" applyBorder="1" applyAlignment="1" applyProtection="1">
      <alignment horizontal="center" vertical="center"/>
    </xf>
    <xf numFmtId="0" fontId="17" fillId="11" borderId="1" xfId="0" applyFont="1" applyFill="1" applyBorder="1" applyAlignment="1" applyProtection="1">
      <alignment horizontal="center" vertical="center" wrapText="1"/>
    </xf>
    <xf numFmtId="2" fontId="17" fillId="11" borderId="1" xfId="0" applyNumberFormat="1" applyFont="1" applyFill="1" applyBorder="1" applyAlignment="1" applyProtection="1">
      <alignment horizontal="center" vertical="center"/>
    </xf>
    <xf numFmtId="0" fontId="17" fillId="0" borderId="15" xfId="0" applyFont="1" applyBorder="1" applyAlignment="1" applyProtection="1">
      <alignment horizontal="center" vertical="center" wrapText="1"/>
    </xf>
    <xf numFmtId="0" fontId="17" fillId="0" borderId="35" xfId="0" applyFont="1" applyBorder="1" applyAlignment="1" applyProtection="1">
      <alignment horizontal="justify" vertical="center" wrapText="1"/>
    </xf>
    <xf numFmtId="2" fontId="18" fillId="11" borderId="35" xfId="0" applyNumberFormat="1" applyFont="1" applyFill="1" applyBorder="1" applyAlignment="1" applyProtection="1">
      <alignment horizontal="center" vertical="center"/>
    </xf>
    <xf numFmtId="0" fontId="17" fillId="11" borderId="35" xfId="0" applyFont="1" applyFill="1" applyBorder="1" applyAlignment="1" applyProtection="1">
      <alignment horizontal="center" vertical="center" wrapText="1"/>
    </xf>
    <xf numFmtId="2" fontId="17" fillId="11" borderId="35" xfId="0" applyNumberFormat="1" applyFont="1" applyFill="1" applyBorder="1" applyAlignment="1" applyProtection="1">
      <alignment horizontal="center" vertical="center"/>
    </xf>
    <xf numFmtId="0" fontId="18" fillId="11" borderId="38" xfId="0" applyFont="1" applyFill="1" applyBorder="1" applyAlignment="1" applyProtection="1">
      <alignment horizontal="center" vertical="center" wrapText="1"/>
      <protection locked="0"/>
    </xf>
    <xf numFmtId="0" fontId="18" fillId="11" borderId="17" xfId="0" applyFont="1" applyFill="1" applyBorder="1" applyAlignment="1" applyProtection="1">
      <alignment horizontal="center" vertical="center" wrapText="1"/>
      <protection locked="0"/>
    </xf>
    <xf numFmtId="2" fontId="18" fillId="11" borderId="37" xfId="0" applyNumberFormat="1" applyFont="1" applyFill="1" applyBorder="1" applyAlignment="1" applyProtection="1">
      <alignment horizontal="center" vertical="center"/>
    </xf>
    <xf numFmtId="0" fontId="17" fillId="8" borderId="13" xfId="0" applyFont="1" applyFill="1" applyBorder="1" applyAlignment="1" applyProtection="1">
      <alignment horizontal="center" vertical="center" wrapText="1"/>
    </xf>
    <xf numFmtId="0" fontId="17" fillId="8" borderId="1" xfId="0" applyFont="1" applyFill="1" applyBorder="1" applyAlignment="1" applyProtection="1">
      <alignment horizontal="left" vertical="center" wrapText="1"/>
    </xf>
    <xf numFmtId="0" fontId="17" fillId="8" borderId="1" xfId="0" applyFont="1" applyFill="1" applyBorder="1" applyAlignment="1" applyProtection="1">
      <alignment horizontal="justify" vertical="center" wrapText="1"/>
    </xf>
    <xf numFmtId="0" fontId="18" fillId="11" borderId="13" xfId="0" applyFont="1" applyFill="1" applyBorder="1" applyAlignment="1" applyProtection="1">
      <alignment horizontal="center" vertical="center" wrapText="1"/>
    </xf>
    <xf numFmtId="0" fontId="21" fillId="11" borderId="1" xfId="0" applyFont="1" applyFill="1" applyBorder="1" applyAlignment="1" applyProtection="1">
      <alignment horizontal="justify" vertical="center" wrapText="1"/>
    </xf>
    <xf numFmtId="0" fontId="17" fillId="0" borderId="18" xfId="0" applyFont="1" applyFill="1" applyBorder="1" applyAlignment="1" applyProtection="1">
      <alignment horizontal="center" vertical="center" wrapText="1"/>
    </xf>
    <xf numFmtId="0" fontId="17" fillId="0" borderId="37" xfId="0" applyFont="1" applyBorder="1" applyAlignment="1" applyProtection="1">
      <alignment horizontal="justify" vertical="center" wrapText="1"/>
    </xf>
    <xf numFmtId="0" fontId="17" fillId="0" borderId="13"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8" fillId="11" borderId="35" xfId="0" applyFont="1" applyFill="1" applyBorder="1" applyAlignment="1" applyProtection="1">
      <alignment horizontal="center" vertical="center" wrapText="1"/>
    </xf>
    <xf numFmtId="0" fontId="18" fillId="11" borderId="31" xfId="0" applyFont="1" applyFill="1" applyBorder="1" applyAlignment="1" applyProtection="1">
      <alignment horizontal="center" vertical="center" wrapText="1"/>
    </xf>
    <xf numFmtId="0" fontId="21" fillId="11" borderId="32" xfId="0" applyFont="1" applyFill="1" applyBorder="1" applyAlignment="1" applyProtection="1">
      <alignment horizontal="justify" vertical="center" wrapText="1"/>
    </xf>
    <xf numFmtId="0" fontId="18" fillId="11" borderId="32" xfId="0" applyFont="1" applyFill="1" applyBorder="1" applyAlignment="1" applyProtection="1">
      <alignment horizontal="center" vertical="center" wrapText="1"/>
    </xf>
    <xf numFmtId="2" fontId="18" fillId="11" borderId="32" xfId="0" applyNumberFormat="1" applyFont="1" applyFill="1" applyBorder="1" applyAlignment="1" applyProtection="1">
      <alignment horizontal="center" vertical="center"/>
    </xf>
    <xf numFmtId="0" fontId="19" fillId="8" borderId="37" xfId="0" applyFont="1" applyFill="1" applyBorder="1" applyAlignment="1" applyProtection="1">
      <alignment horizontal="center" vertical="center" wrapText="1"/>
      <protection locked="0"/>
    </xf>
    <xf numFmtId="0" fontId="18" fillId="11" borderId="38" xfId="0" applyFont="1" applyFill="1" applyBorder="1" applyAlignment="1" applyProtection="1">
      <alignment vertical="center" wrapText="1"/>
      <protection locked="0"/>
    </xf>
    <xf numFmtId="0" fontId="18" fillId="11" borderId="38" xfId="0" applyFont="1" applyFill="1" applyBorder="1" applyAlignment="1" applyProtection="1">
      <alignment vertical="center" wrapText="1"/>
    </xf>
    <xf numFmtId="0" fontId="18" fillId="11" borderId="17" xfId="0" applyFont="1" applyFill="1" applyBorder="1" applyAlignment="1" applyProtection="1">
      <alignment vertical="center" wrapText="1"/>
      <protection locked="0"/>
    </xf>
    <xf numFmtId="0" fontId="17" fillId="0" borderId="36" xfId="0" applyFont="1" applyBorder="1" applyAlignment="1" applyProtection="1">
      <alignment horizontal="center" vertical="center" wrapText="1"/>
    </xf>
    <xf numFmtId="0" fontId="17" fillId="0" borderId="30" xfId="0" applyFont="1" applyBorder="1" applyAlignment="1" applyProtection="1">
      <alignment horizontal="justify" vertical="center" wrapText="1"/>
    </xf>
    <xf numFmtId="2" fontId="18" fillId="11" borderId="30" xfId="0" applyNumberFormat="1" applyFont="1" applyFill="1" applyBorder="1" applyAlignment="1" applyProtection="1">
      <alignment horizontal="center" vertical="center"/>
    </xf>
    <xf numFmtId="0" fontId="18" fillId="11" borderId="30" xfId="0" applyFont="1" applyFill="1" applyBorder="1" applyAlignment="1" applyProtection="1">
      <alignment horizontal="center" vertical="center" wrapText="1"/>
    </xf>
    <xf numFmtId="0" fontId="18" fillId="9" borderId="18" xfId="0" applyFont="1" applyFill="1" applyBorder="1" applyAlignment="1" applyProtection="1">
      <alignment horizontal="center" vertical="center" wrapText="1"/>
    </xf>
    <xf numFmtId="0" fontId="21" fillId="9" borderId="37" xfId="0" applyFont="1" applyFill="1" applyBorder="1" applyAlignment="1" applyProtection="1">
      <alignment horizontal="justify" vertical="center" wrapText="1"/>
    </xf>
    <xf numFmtId="0" fontId="18" fillId="10" borderId="37" xfId="0" applyFont="1" applyFill="1" applyBorder="1" applyAlignment="1" applyProtection="1">
      <alignment horizontal="center" vertical="center" wrapText="1"/>
    </xf>
    <xf numFmtId="2" fontId="18" fillId="10" borderId="34" xfId="0" applyNumberFormat="1" applyFont="1" applyFill="1" applyBorder="1" applyAlignment="1" applyProtection="1">
      <alignment horizontal="center" vertical="center"/>
    </xf>
    <xf numFmtId="0" fontId="17" fillId="0" borderId="15" xfId="0" applyFont="1" applyFill="1" applyBorder="1" applyAlignment="1" applyProtection="1">
      <alignment horizontal="center" vertical="center" wrapText="1"/>
    </xf>
    <xf numFmtId="0" fontId="19" fillId="8" borderId="35" xfId="0" applyFont="1" applyFill="1" applyBorder="1" applyAlignment="1" applyProtection="1">
      <alignment horizontal="center" vertical="center" wrapText="1"/>
      <protection locked="0"/>
    </xf>
    <xf numFmtId="0" fontId="18" fillId="0" borderId="0" xfId="0" applyFont="1" applyBorder="1"/>
    <xf numFmtId="0" fontId="18" fillId="0" borderId="13" xfId="0" applyFont="1" applyBorder="1" applyAlignment="1" applyProtection="1">
      <alignment horizontal="center" vertical="center" wrapText="1"/>
    </xf>
    <xf numFmtId="0" fontId="21" fillId="11" borderId="1" xfId="0" applyFont="1" applyFill="1" applyBorder="1" applyAlignment="1" applyProtection="1">
      <alignment horizontal="justify" vertical="top" wrapText="1"/>
    </xf>
    <xf numFmtId="0" fontId="17" fillId="0" borderId="36" xfId="0" applyFont="1" applyFill="1" applyBorder="1" applyAlignment="1" applyProtection="1">
      <alignment horizontal="center" vertical="center" wrapText="1"/>
    </xf>
    <xf numFmtId="0" fontId="17" fillId="11" borderId="18" xfId="0" applyFont="1" applyFill="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0" xfId="0" applyFont="1" applyBorder="1" applyAlignment="1" applyProtection="1">
      <alignment wrapText="1"/>
    </xf>
    <xf numFmtId="0" fontId="17" fillId="0" borderId="0" xfId="0" applyFont="1" applyFill="1" applyBorder="1" applyAlignment="1" applyProtection="1">
      <alignment horizontal="center" vertical="center"/>
    </xf>
    <xf numFmtId="2" fontId="21" fillId="11" borderId="4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7" fillId="0" borderId="0" xfId="0" applyFont="1" applyFill="1" applyBorder="1" applyProtection="1"/>
    <xf numFmtId="0" fontId="18" fillId="0" borderId="0" xfId="0" applyFont="1" applyBorder="1" applyAlignment="1" applyProtection="1">
      <alignment wrapText="1"/>
    </xf>
    <xf numFmtId="0" fontId="17" fillId="0" borderId="0" xfId="0" applyFont="1" applyFill="1" applyBorder="1" applyAlignment="1" applyProtection="1">
      <alignment wrapText="1"/>
    </xf>
    <xf numFmtId="0" fontId="18" fillId="11" borderId="0" xfId="0" applyFont="1" applyFill="1" applyBorder="1" applyAlignment="1" applyProtection="1">
      <alignment wrapText="1"/>
    </xf>
    <xf numFmtId="2" fontId="18" fillId="0" borderId="0" xfId="0" applyNumberFormat="1" applyFont="1" applyFill="1" applyBorder="1" applyAlignment="1" applyProtection="1">
      <alignment horizontal="center" vertical="center"/>
    </xf>
    <xf numFmtId="0" fontId="18" fillId="0" borderId="0" xfId="0" applyFont="1" applyFill="1" applyBorder="1" applyProtection="1"/>
    <xf numFmtId="0" fontId="17"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7" fillId="0" borderId="0" xfId="0" applyFont="1" applyBorder="1" applyAlignment="1">
      <alignment wrapText="1"/>
    </xf>
    <xf numFmtId="0" fontId="19" fillId="0" borderId="19" xfId="0" applyFont="1" applyBorder="1" applyAlignment="1" applyProtection="1">
      <alignment horizontal="justify" vertical="center" wrapText="1"/>
      <protection locked="0"/>
    </xf>
    <xf numFmtId="0" fontId="17" fillId="0" borderId="19" xfId="0" applyFont="1" applyBorder="1" applyAlignment="1" applyProtection="1">
      <alignment horizontal="justify" vertical="center" wrapText="1"/>
      <protection locked="0"/>
    </xf>
    <xf numFmtId="0" fontId="17" fillId="0" borderId="33" xfId="0" applyFont="1" applyBorder="1" applyAlignment="1" applyProtection="1">
      <alignment horizontal="justify" vertical="center" wrapText="1"/>
      <protection locked="0"/>
    </xf>
    <xf numFmtId="0" fontId="17" fillId="0" borderId="14" xfId="0" applyFont="1" applyBorder="1" applyAlignment="1" applyProtection="1">
      <alignment horizontal="justify" vertical="center" wrapText="1"/>
      <protection locked="0"/>
    </xf>
    <xf numFmtId="2" fontId="17" fillId="0" borderId="14" xfId="0" applyNumberFormat="1"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0" fontId="17" fillId="0" borderId="16" xfId="0" applyFont="1" applyBorder="1" applyAlignment="1" applyProtection="1">
      <alignment horizontal="justify" vertical="center" wrapText="1"/>
      <protection locked="0"/>
    </xf>
    <xf numFmtId="0" fontId="19" fillId="0" borderId="0" xfId="0" applyFont="1" applyFill="1" applyBorder="1" applyAlignment="1">
      <alignment horizontal="left" vertical="center" wrapText="1"/>
    </xf>
    <xf numFmtId="0" fontId="19" fillId="8" borderId="19" xfId="0" applyFont="1" applyFill="1" applyBorder="1" applyAlignment="1" applyProtection="1">
      <alignment horizontal="justify" vertical="center" wrapText="1"/>
      <protection locked="0"/>
    </xf>
    <xf numFmtId="0" fontId="1" fillId="9" borderId="0" xfId="0" applyFont="1" applyFill="1" applyAlignment="1">
      <alignment horizontal="center"/>
    </xf>
    <xf numFmtId="0" fontId="18" fillId="11" borderId="45" xfId="0" applyFont="1" applyFill="1" applyBorder="1" applyAlignment="1" applyProtection="1">
      <alignment horizontal="center" vertical="center" wrapText="1"/>
    </xf>
    <xf numFmtId="0" fontId="18" fillId="11" borderId="3" xfId="0" applyFont="1" applyFill="1" applyBorder="1" applyAlignment="1" applyProtection="1">
      <alignment horizontal="center" vertical="center" wrapText="1"/>
    </xf>
    <xf numFmtId="0" fontId="18" fillId="11" borderId="46" xfId="0" applyFont="1" applyFill="1" applyBorder="1" applyAlignment="1" applyProtection="1">
      <alignment horizontal="center" vertical="center" wrapText="1"/>
    </xf>
    <xf numFmtId="0" fontId="17" fillId="0" borderId="0"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8"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2" fontId="18" fillId="0" borderId="0" xfId="0" applyNumberFormat="1" applyFont="1" applyFill="1" applyBorder="1" applyAlignment="1" applyProtection="1">
      <alignment horizontal="center" vertical="center"/>
    </xf>
    <xf numFmtId="0" fontId="20" fillId="8" borderId="0" xfId="0" applyFont="1" applyFill="1" applyBorder="1" applyAlignment="1" applyProtection="1">
      <alignment horizontal="right"/>
    </xf>
    <xf numFmtId="0" fontId="18" fillId="11" borderId="39" xfId="0" applyFont="1" applyFill="1" applyBorder="1" applyAlignment="1" applyProtection="1">
      <alignment horizontal="center" vertical="center" wrapText="1"/>
    </xf>
    <xf numFmtId="0" fontId="18" fillId="11" borderId="40" xfId="0" applyFont="1" applyFill="1" applyBorder="1" applyAlignment="1" applyProtection="1">
      <alignment horizontal="center" vertical="center" wrapText="1"/>
    </xf>
    <xf numFmtId="0" fontId="18" fillId="11" borderId="41" xfId="0" applyFont="1" applyFill="1" applyBorder="1" applyAlignment="1" applyProtection="1">
      <alignment horizontal="center" vertical="center" wrapText="1"/>
    </xf>
    <xf numFmtId="0" fontId="18" fillId="11" borderId="42" xfId="0" applyFont="1" applyFill="1" applyBorder="1" applyAlignment="1" applyProtection="1">
      <alignment horizontal="center" vertical="center" wrapText="1"/>
    </xf>
    <xf numFmtId="0" fontId="18" fillId="11" borderId="43" xfId="0" applyFont="1" applyFill="1" applyBorder="1" applyAlignment="1" applyProtection="1">
      <alignment horizontal="center" vertical="center" wrapText="1"/>
    </xf>
    <xf numFmtId="0" fontId="18" fillId="11" borderId="44" xfId="0" applyFont="1" applyFill="1" applyBorder="1" applyAlignment="1" applyProtection="1">
      <alignment horizontal="center" vertical="center" wrapText="1"/>
    </xf>
    <xf numFmtId="0" fontId="18" fillId="8" borderId="0" xfId="0" applyFont="1" applyFill="1" applyBorder="1" applyAlignment="1">
      <alignment horizontal="left" vertical="center" wrapText="1"/>
    </xf>
    <xf numFmtId="0" fontId="18" fillId="8" borderId="0" xfId="0" applyFont="1" applyFill="1" applyBorder="1" applyAlignment="1">
      <alignment horizontal="center" vertical="center" wrapText="1"/>
    </xf>
    <xf numFmtId="0" fontId="17" fillId="8" borderId="0" xfId="0" applyFont="1" applyFill="1" applyBorder="1" applyAlignment="1">
      <alignment horizontal="center" wrapText="1"/>
    </xf>
    <xf numFmtId="0" fontId="17" fillId="8" borderId="0" xfId="0" applyFont="1" applyFill="1" applyBorder="1" applyAlignment="1">
      <alignment horizontal="left" vertical="center"/>
    </xf>
    <xf numFmtId="0" fontId="1" fillId="0" borderId="22" xfId="0" applyFont="1" applyBorder="1" applyAlignment="1">
      <alignment horizontal="center"/>
    </xf>
    <xf numFmtId="0" fontId="1" fillId="0" borderId="23" xfId="0" applyFont="1" applyBorder="1" applyAlignment="1">
      <alignment horizontal="center"/>
    </xf>
  </cellXfs>
  <cellStyles count="2">
    <cellStyle name="Normal" xfId="0" builtinId="0"/>
    <cellStyle name="Normal 2" xfId="1" xr:uid="{00000000-0005-0000-0000-000001000000}"/>
  </cellStyles>
  <dxfs count="39">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403412</xdr:colOff>
      <xdr:row>1</xdr:row>
      <xdr:rowOff>168088</xdr:rowOff>
    </xdr:from>
    <xdr:to>
      <xdr:col>1</xdr:col>
      <xdr:colOff>2308412</xdr:colOff>
      <xdr:row>5</xdr:row>
      <xdr:rowOff>66115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1647" y="358588"/>
          <a:ext cx="1905000" cy="704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
  <sheetViews>
    <sheetView zoomScale="80" zoomScaleNormal="80" workbookViewId="0">
      <selection activeCell="B10" sqref="B10:B35"/>
    </sheetView>
  </sheetViews>
  <sheetFormatPr baseColWidth="10" defaultColWidth="32.42578125" defaultRowHeight="15" x14ac:dyDescent="0.25"/>
  <cols>
    <col min="1" max="1" width="7.7109375" style="6" customWidth="1"/>
    <col min="2" max="2" width="50" bestFit="1" customWidth="1"/>
    <col min="3" max="3" width="17.42578125" customWidth="1"/>
    <col min="4" max="4" width="32.42578125" style="16"/>
    <col min="5" max="5" width="17.7109375" customWidth="1"/>
    <col min="6" max="6" width="17.5703125" style="16" customWidth="1"/>
    <col min="7" max="7" width="31.140625" customWidth="1"/>
  </cols>
  <sheetData>
    <row r="2" spans="1:7" x14ac:dyDescent="0.25">
      <c r="A2" s="97"/>
      <c r="B2" s="210" t="s">
        <v>64</v>
      </c>
      <c r="C2" s="210"/>
      <c r="D2" s="210"/>
      <c r="E2" s="210"/>
      <c r="F2" s="210"/>
      <c r="G2" s="210"/>
    </row>
    <row r="5" spans="1:7" x14ac:dyDescent="0.25">
      <c r="B5" s="1" t="s">
        <v>63</v>
      </c>
      <c r="C5" s="2"/>
      <c r="D5" s="13">
        <f>(+D9+F9)/2</f>
        <v>3.041666666666667</v>
      </c>
      <c r="E5" s="13" t="s">
        <v>21</v>
      </c>
      <c r="F5" s="1" t="str">
        <f>IF(AND(D5&gt;=1,D5&lt;=2),"INADECUADO",IF(AND(D5&gt;2,D5&lt;=3),"DEFICIENTE",IF(AND(D5&gt;3,D5&lt;=4),"ACEPTABLE",IF(AND(D5&gt;4,D5&lt;=4.7),"ADECUADO",IF(AND(D5&gt;4.7,D5&lt;=5),"ÓPTIMO","Fuera de rango")))))</f>
        <v>ACEPTABLE</v>
      </c>
      <c r="G5" s="1" t="s">
        <v>65</v>
      </c>
    </row>
    <row r="7" spans="1:7" x14ac:dyDescent="0.25">
      <c r="B7" s="1"/>
      <c r="C7" s="1"/>
      <c r="D7" s="13"/>
      <c r="E7" s="1"/>
      <c r="F7" s="13"/>
      <c r="G7" s="1"/>
    </row>
    <row r="8" spans="1:7" ht="34.5" customHeight="1" x14ac:dyDescent="0.25">
      <c r="B8" s="3" t="s">
        <v>1</v>
      </c>
      <c r="C8" s="17" t="s">
        <v>5</v>
      </c>
      <c r="D8" s="14" t="s">
        <v>6</v>
      </c>
      <c r="E8" s="17" t="s">
        <v>7</v>
      </c>
      <c r="F8" s="14" t="s">
        <v>6</v>
      </c>
      <c r="G8" s="3" t="s">
        <v>8</v>
      </c>
    </row>
    <row r="9" spans="1:7" ht="21.75" customHeight="1" x14ac:dyDescent="0.25">
      <c r="B9" s="3"/>
      <c r="C9" s="3" t="s">
        <v>67</v>
      </c>
      <c r="D9" s="14">
        <f>(+D10+D16+D28+D33)/4</f>
        <v>3.416666666666667</v>
      </c>
      <c r="E9" s="3" t="s">
        <v>66</v>
      </c>
      <c r="F9" s="14">
        <f>(+F10+F16+F28+F33)/4</f>
        <v>2.6666666666666665</v>
      </c>
      <c r="G9" s="3" t="s">
        <v>21</v>
      </c>
    </row>
    <row r="10" spans="1:7" ht="18.75" x14ac:dyDescent="0.3">
      <c r="A10" s="6">
        <v>1</v>
      </c>
      <c r="B10" s="8" t="s">
        <v>2</v>
      </c>
      <c r="C10" s="9" t="s">
        <v>21</v>
      </c>
      <c r="D10" s="15">
        <f>+D11</f>
        <v>3</v>
      </c>
      <c r="E10" s="9"/>
      <c r="F10" s="15">
        <f>+F11</f>
        <v>4</v>
      </c>
      <c r="G10" s="10" t="s">
        <v>21</v>
      </c>
    </row>
    <row r="11" spans="1:7" ht="15.75" x14ac:dyDescent="0.25">
      <c r="A11" s="6" t="s">
        <v>28</v>
      </c>
      <c r="B11" s="11" t="s">
        <v>0</v>
      </c>
      <c r="C11" s="9" t="s">
        <v>21</v>
      </c>
      <c r="D11" s="15">
        <f>(+D12+D14)/2</f>
        <v>3</v>
      </c>
      <c r="E11" s="9"/>
      <c r="F11" s="15">
        <f>(+F12+F14)/2</f>
        <v>4</v>
      </c>
      <c r="G11" s="10" t="s">
        <v>21</v>
      </c>
    </row>
    <row r="12" spans="1:7" x14ac:dyDescent="0.25">
      <c r="A12" s="6" t="s">
        <v>29</v>
      </c>
      <c r="B12" s="12" t="s">
        <v>3</v>
      </c>
      <c r="C12" s="9"/>
      <c r="D12" s="15">
        <f>+D13</f>
        <v>5</v>
      </c>
      <c r="E12" s="9"/>
      <c r="F12" s="15">
        <f>+F13</f>
        <v>5</v>
      </c>
      <c r="G12" s="10" t="s">
        <v>21</v>
      </c>
    </row>
    <row r="13" spans="1:7" ht="90" customHeight="1" x14ac:dyDescent="0.25">
      <c r="A13" s="6" t="s">
        <v>30</v>
      </c>
      <c r="B13" s="5" t="s">
        <v>26</v>
      </c>
      <c r="C13" s="1" t="s">
        <v>22</v>
      </c>
      <c r="D13" s="13">
        <f>IF(C13="Si",5,IF(C13="No",1,0))</f>
        <v>5</v>
      </c>
      <c r="E13" s="1" t="s">
        <v>27</v>
      </c>
      <c r="F13" s="13">
        <f>IF(E13="Adecuado",5,IF(E13="Parcialmente",3,IF(E13="No adecuado",1,0)))</f>
        <v>5</v>
      </c>
      <c r="G13" s="18" t="s">
        <v>68</v>
      </c>
    </row>
    <row r="14" spans="1:7" x14ac:dyDescent="0.25">
      <c r="A14" s="6" t="s">
        <v>32</v>
      </c>
      <c r="B14" s="12" t="s">
        <v>4</v>
      </c>
      <c r="C14" s="9" t="s">
        <v>21</v>
      </c>
      <c r="D14" s="15">
        <f>+D15</f>
        <v>1</v>
      </c>
      <c r="E14" s="9"/>
      <c r="F14" s="15">
        <f>+F15</f>
        <v>3</v>
      </c>
      <c r="G14" s="9"/>
    </row>
    <row r="15" spans="1:7" ht="60" x14ac:dyDescent="0.25">
      <c r="A15" s="6" t="s">
        <v>33</v>
      </c>
      <c r="B15" s="5" t="s">
        <v>9</v>
      </c>
      <c r="C15" s="1" t="s">
        <v>23</v>
      </c>
      <c r="D15" s="13">
        <f>IF(C15="Si",5,IF(C15="No",1,0))</f>
        <v>1</v>
      </c>
      <c r="E15" s="1" t="s">
        <v>24</v>
      </c>
      <c r="F15" s="13">
        <f>IF(E15="Adecuado",5,IF(E15="Parcialmente",3,IF(E15="No adecuado",1,0)))</f>
        <v>3</v>
      </c>
      <c r="G15" s="1"/>
    </row>
    <row r="16" spans="1:7" ht="15.75" x14ac:dyDescent="0.25">
      <c r="A16" s="6">
        <v>2</v>
      </c>
      <c r="B16" s="11" t="s">
        <v>10</v>
      </c>
      <c r="C16" s="9"/>
      <c r="D16" s="15">
        <f>(+D17+D26+D28)/3</f>
        <v>4.666666666666667</v>
      </c>
      <c r="E16" s="9"/>
      <c r="F16" s="15">
        <f>(+F17+F26+F28)/3</f>
        <v>2.6666666666666665</v>
      </c>
      <c r="G16" s="9"/>
    </row>
    <row r="17" spans="1:7" x14ac:dyDescent="0.25">
      <c r="A17" s="6" t="s">
        <v>34</v>
      </c>
      <c r="B17" s="12" t="s">
        <v>11</v>
      </c>
      <c r="C17" s="9"/>
      <c r="D17" s="15">
        <f>(+D18+D20+D22+D24)/4</f>
        <v>4</v>
      </c>
      <c r="E17" s="9"/>
      <c r="F17" s="15">
        <f>(+F18+F20+F22+F24)/4</f>
        <v>2</v>
      </c>
      <c r="G17" s="9"/>
    </row>
    <row r="18" spans="1:7" x14ac:dyDescent="0.25">
      <c r="A18" s="6" t="s">
        <v>35</v>
      </c>
      <c r="B18" s="9" t="s">
        <v>12</v>
      </c>
      <c r="C18" s="9"/>
      <c r="D18" s="15">
        <f>+D19</f>
        <v>1</v>
      </c>
      <c r="E18" s="9"/>
      <c r="F18" s="15">
        <f>+F19</f>
        <v>3</v>
      </c>
      <c r="G18" s="9"/>
    </row>
    <row r="19" spans="1:7" ht="60" x14ac:dyDescent="0.25">
      <c r="A19" s="6" t="s">
        <v>36</v>
      </c>
      <c r="B19" s="5" t="s">
        <v>31</v>
      </c>
      <c r="C19" s="1" t="s">
        <v>23</v>
      </c>
      <c r="D19" s="13">
        <f>IF(C19="Si",5,IF(C19="No",1,0))</f>
        <v>1</v>
      </c>
      <c r="E19" s="1" t="s">
        <v>24</v>
      </c>
      <c r="F19" s="13">
        <f>IF(E19="Adecuado",5,IF(E19="Parcialmente",3,IF(E19="No adecuado",1,0)))</f>
        <v>3</v>
      </c>
      <c r="G19" s="1"/>
    </row>
    <row r="20" spans="1:7" x14ac:dyDescent="0.25">
      <c r="A20" s="6" t="s">
        <v>37</v>
      </c>
      <c r="B20" s="9" t="s">
        <v>15</v>
      </c>
      <c r="C20" s="9"/>
      <c r="D20" s="15">
        <f>+D21</f>
        <v>5</v>
      </c>
      <c r="E20" s="9"/>
      <c r="F20" s="15">
        <f>+F21</f>
        <v>1</v>
      </c>
      <c r="G20" s="9"/>
    </row>
    <row r="21" spans="1:7" ht="60" x14ac:dyDescent="0.25">
      <c r="A21" s="6" t="s">
        <v>38</v>
      </c>
      <c r="B21" s="5" t="s">
        <v>39</v>
      </c>
      <c r="C21" s="1" t="s">
        <v>22</v>
      </c>
      <c r="D21" s="13">
        <f>IF(C21="Si",5,IF(C21="No",1,0))</f>
        <v>5</v>
      </c>
      <c r="E21" s="1" t="s">
        <v>25</v>
      </c>
      <c r="F21" s="13">
        <f>IF(E21="Adecuado",5,IF(E21="Parcialmente",3,IF(E21="No adecuado",1,0)))</f>
        <v>1</v>
      </c>
      <c r="G21" s="1"/>
    </row>
    <row r="22" spans="1:7" x14ac:dyDescent="0.25">
      <c r="A22" s="6" t="s">
        <v>40</v>
      </c>
      <c r="B22" s="9" t="s">
        <v>13</v>
      </c>
      <c r="C22" s="9"/>
      <c r="D22" s="15">
        <f>+D23</f>
        <v>5</v>
      </c>
      <c r="E22" s="9"/>
      <c r="F22" s="15">
        <f>+F23</f>
        <v>3</v>
      </c>
      <c r="G22" s="9"/>
    </row>
    <row r="23" spans="1:7" ht="30" x14ac:dyDescent="0.25">
      <c r="A23" s="6" t="s">
        <v>41</v>
      </c>
      <c r="B23" s="5" t="s">
        <v>42</v>
      </c>
      <c r="C23" s="1" t="s">
        <v>22</v>
      </c>
      <c r="D23" s="13">
        <f>IF(C23="Si",5,IF(C23="No",1,0))</f>
        <v>5</v>
      </c>
      <c r="E23" s="1" t="s">
        <v>24</v>
      </c>
      <c r="F23" s="13">
        <f>IF(E23="Adecuado",5,IF(E23="Parcialmente",3,IF(E23="No adecuado",1,0)))</f>
        <v>3</v>
      </c>
      <c r="G23" s="1"/>
    </row>
    <row r="24" spans="1:7" x14ac:dyDescent="0.25">
      <c r="A24" s="6" t="s">
        <v>44</v>
      </c>
      <c r="B24" s="9" t="s">
        <v>14</v>
      </c>
      <c r="C24" s="9"/>
      <c r="D24" s="15">
        <f>+D25</f>
        <v>5</v>
      </c>
      <c r="E24" s="9"/>
      <c r="F24" s="15">
        <f>+F25</f>
        <v>1</v>
      </c>
      <c r="G24" s="9"/>
    </row>
    <row r="25" spans="1:7" ht="45" x14ac:dyDescent="0.25">
      <c r="A25" s="6" t="s">
        <v>45</v>
      </c>
      <c r="B25" s="5" t="s">
        <v>43</v>
      </c>
      <c r="C25" s="1" t="s">
        <v>22</v>
      </c>
      <c r="D25" s="13">
        <f>IF(C25="Si",5,IF(C25="No",1,0))</f>
        <v>5</v>
      </c>
      <c r="E25" s="1" t="s">
        <v>25</v>
      </c>
      <c r="F25" s="13">
        <f>IF(E25="Adecuado",5,IF(E25="Parcialmente",3,IF(E25="No adecuado",1,0)))</f>
        <v>1</v>
      </c>
      <c r="G25" s="1"/>
    </row>
    <row r="26" spans="1:7" x14ac:dyDescent="0.25">
      <c r="A26" s="7" t="s">
        <v>47</v>
      </c>
      <c r="B26" s="12" t="s">
        <v>16</v>
      </c>
      <c r="C26" s="9"/>
      <c r="D26" s="15">
        <f>+D27</f>
        <v>5</v>
      </c>
      <c r="E26" s="9"/>
      <c r="F26" s="15">
        <f>+F27</f>
        <v>3</v>
      </c>
      <c r="G26" s="9"/>
    </row>
    <row r="27" spans="1:7" ht="60" x14ac:dyDescent="0.25">
      <c r="A27" s="6" t="s">
        <v>48</v>
      </c>
      <c r="B27" s="5" t="s">
        <v>46</v>
      </c>
      <c r="C27" s="1" t="s">
        <v>22</v>
      </c>
      <c r="D27" s="13">
        <f>IF(C27="Si",5,IF(C27="No",1,0))</f>
        <v>5</v>
      </c>
      <c r="E27" s="1" t="s">
        <v>24</v>
      </c>
      <c r="F27" s="13">
        <f>IF(E27="Adecuado",5,IF(E27="Parcialmente",3,IF(E27="No adecuado",1,0)))</f>
        <v>3</v>
      </c>
      <c r="G27" s="1"/>
    </row>
    <row r="28" spans="1:7" x14ac:dyDescent="0.25">
      <c r="A28" s="7" t="s">
        <v>50</v>
      </c>
      <c r="B28" s="12" t="s">
        <v>49</v>
      </c>
      <c r="C28" s="9"/>
      <c r="D28" s="15">
        <f>+D29</f>
        <v>5</v>
      </c>
      <c r="E28" s="9"/>
      <c r="F28" s="15">
        <f>+F29</f>
        <v>3</v>
      </c>
      <c r="G28" s="9"/>
    </row>
    <row r="29" spans="1:7" ht="30" x14ac:dyDescent="0.25">
      <c r="A29" s="6" t="s">
        <v>52</v>
      </c>
      <c r="B29" s="5" t="s">
        <v>51</v>
      </c>
      <c r="C29" s="1" t="s">
        <v>22</v>
      </c>
      <c r="D29" s="13">
        <f>IF(C29="Si",5,IF(C29="No",1,0))</f>
        <v>5</v>
      </c>
      <c r="E29" s="1" t="s">
        <v>24</v>
      </c>
      <c r="F29" s="13">
        <f>IF(E29="Adecuado",5,IF(E29="Parcialmente",3,IF(E29="No adecuado",1,0)))</f>
        <v>3</v>
      </c>
      <c r="G29" s="1"/>
    </row>
    <row r="30" spans="1:7" ht="15.75" x14ac:dyDescent="0.25">
      <c r="A30" s="7" t="s">
        <v>54</v>
      </c>
      <c r="B30" s="11" t="s">
        <v>53</v>
      </c>
      <c r="C30" s="9"/>
      <c r="D30" s="15">
        <f>+D31</f>
        <v>5</v>
      </c>
      <c r="E30" s="9"/>
      <c r="F30" s="15">
        <f>+F31</f>
        <v>1</v>
      </c>
      <c r="G30" s="9"/>
    </row>
    <row r="31" spans="1:7" x14ac:dyDescent="0.25">
      <c r="A31" s="6" t="s">
        <v>55</v>
      </c>
      <c r="B31" s="9" t="s">
        <v>53</v>
      </c>
      <c r="C31" s="9"/>
      <c r="D31" s="15">
        <f>+D32</f>
        <v>5</v>
      </c>
      <c r="E31" s="9"/>
      <c r="F31" s="15">
        <f>+F32</f>
        <v>1</v>
      </c>
      <c r="G31" s="9"/>
    </row>
    <row r="32" spans="1:7" ht="30" x14ac:dyDescent="0.25">
      <c r="A32" s="6" t="s">
        <v>57</v>
      </c>
      <c r="B32" s="5" t="s">
        <v>56</v>
      </c>
      <c r="C32" s="1" t="s">
        <v>22</v>
      </c>
      <c r="D32" s="13">
        <f>IF(C32="Si",5,IF(C32="No",1,0))</f>
        <v>5</v>
      </c>
      <c r="E32" s="1" t="s">
        <v>25</v>
      </c>
      <c r="F32" s="13">
        <f>IF(E32="Adecuado",5,IF(E32="Parcialmente",3,IF(E32="No adecuado",1,0)))</f>
        <v>1</v>
      </c>
      <c r="G32" s="1"/>
    </row>
    <row r="33" spans="1:7" x14ac:dyDescent="0.25">
      <c r="A33" s="7" t="s">
        <v>58</v>
      </c>
      <c r="B33" s="12" t="s">
        <v>59</v>
      </c>
      <c r="C33" s="9"/>
      <c r="D33" s="15">
        <f>+D34</f>
        <v>1</v>
      </c>
      <c r="E33" s="9"/>
      <c r="F33" s="15">
        <f>+F34</f>
        <v>1</v>
      </c>
      <c r="G33" s="9"/>
    </row>
    <row r="34" spans="1:7" x14ac:dyDescent="0.25">
      <c r="A34" s="6" t="s">
        <v>60</v>
      </c>
      <c r="B34" s="9" t="s">
        <v>59</v>
      </c>
      <c r="C34" s="9"/>
      <c r="D34" s="15">
        <f>+D35</f>
        <v>1</v>
      </c>
      <c r="E34" s="9"/>
      <c r="F34" s="15">
        <f>+F35</f>
        <v>1</v>
      </c>
      <c r="G34" s="9"/>
    </row>
    <row r="35" spans="1:7" ht="45" x14ac:dyDescent="0.25">
      <c r="A35" s="6" t="s">
        <v>61</v>
      </c>
      <c r="B35" s="5" t="s">
        <v>62</v>
      </c>
      <c r="C35" s="1" t="s">
        <v>23</v>
      </c>
      <c r="D35" s="13">
        <f>IF(C35="Si",5,IF(C35="No",1,0))</f>
        <v>1</v>
      </c>
      <c r="E35" s="1" t="s">
        <v>25</v>
      </c>
      <c r="F35" s="13">
        <f>IF(E35="Adecuado",5,IF(E35="Parcialmente",3,IF(E35="No adecuado",1,0)))</f>
        <v>1</v>
      </c>
      <c r="G35" s="1"/>
    </row>
  </sheetData>
  <mergeCells count="1">
    <mergeCell ref="B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Hoja2!$H$20:$H$23</xm:f>
          </x14:formula1>
          <xm:sqref>E13 E15 E19 E21 E23 E25 E27 E29 E32 E35</xm:sqref>
        </x14:dataValidation>
        <x14:dataValidation type="list" allowBlank="1" showInputMessage="1" showErrorMessage="1" xr:uid="{00000000-0002-0000-0000-000001000000}">
          <x14:formula1>
            <xm:f>Hoja2!$F$20:$F$22</xm:f>
          </x14:formula1>
          <xm:sqref>D13 D15 D19 D21 D23 D25 D27 D29 D32 D35</xm:sqref>
        </x14:dataValidation>
        <x14:dataValidation type="list" allowBlank="1" showInputMessage="1" showErrorMessage="1" xr:uid="{00000000-0002-0000-0000-000002000000}">
          <x14:formula1>
            <xm:f>Hoja2!$E$20:$E$22</xm:f>
          </x14:formula1>
          <xm:sqref>C13 C15 C19 C21 C23 C25 C27 C29 C32 C35</xm:sqref>
        </x14:dataValidation>
        <x14:dataValidation type="list" allowBlank="1" showInputMessage="1" showErrorMessage="1" xr:uid="{00000000-0002-0000-0000-000003000000}">
          <x14:formula1>
            <xm:f>Hoja2!$I$20:$I$23</xm:f>
          </x14:formula1>
          <xm:sqref>F13 F15 F19 F21 F23 F25 F27 F29 F32 F35</xm:sqref>
        </x14:dataValidation>
        <x14:dataValidation type="list" allowBlank="1" showInputMessage="1" showErrorMessage="1" xr:uid="{00000000-0002-0000-0000-000004000000}">
          <x14:formula1>
            <xm:f>Hoja2!$L$20:$L$24</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6"/>
  <sheetViews>
    <sheetView workbookViewId="0">
      <selection activeCell="D10" sqref="D10"/>
    </sheetView>
  </sheetViews>
  <sheetFormatPr baseColWidth="10" defaultRowHeight="15" x14ac:dyDescent="0.25"/>
  <cols>
    <col min="8" max="8" width="15.7109375" customWidth="1"/>
    <col min="12" max="12" width="18.85546875" customWidth="1"/>
  </cols>
  <sheetData>
    <row r="1" spans="1:13" x14ac:dyDescent="0.25">
      <c r="A1" t="s">
        <v>19</v>
      </c>
      <c r="C1" t="s">
        <v>17</v>
      </c>
      <c r="D1" s="4">
        <f>IF(C1="si",1,IF(C1="no",2,0))</f>
        <v>1</v>
      </c>
      <c r="F1" t="s">
        <v>20</v>
      </c>
      <c r="H1" t="s">
        <v>20</v>
      </c>
      <c r="I1">
        <f>IF(H1="N/A",0,IF(H1="si",1,IF(H1="no",2,"")))</f>
        <v>0</v>
      </c>
      <c r="K1">
        <v>1</v>
      </c>
      <c r="M1" t="str">
        <f t="shared" ref="M1:M5" si="0">IF(AND(K1&gt;=1,K1&lt;=2),"INADECUADO",IF(AND(K1&gt;2,K1&lt;=3),"DEFICIENTE",IF(AND(K1&gt;3,K1&lt;=4),"ACEPTABLE",IF(AND(K1&gt;4,K1&lt;=4.7),"ADECUADO",IF(AND(K1&gt;4.7,K1&lt;=5),"ÓPTIMO","Fuera de rango")))))</f>
        <v>INADECUADO</v>
      </c>
    </row>
    <row r="2" spans="1:13" x14ac:dyDescent="0.25">
      <c r="A2" t="s">
        <v>17</v>
      </c>
      <c r="C2" t="s">
        <v>19</v>
      </c>
      <c r="D2" s="4">
        <f>IF(B8="si",1,IF(B8="no",2,0))</f>
        <v>0</v>
      </c>
      <c r="F2" t="s">
        <v>17</v>
      </c>
      <c r="I2" t="str">
        <f>IF(H2="N/A",0,IF(H2="si",1,IF(H2="no",2,"")))</f>
        <v/>
      </c>
      <c r="K2">
        <v>8</v>
      </c>
      <c r="M2" t="str">
        <f t="shared" si="0"/>
        <v>Fuera de rango</v>
      </c>
    </row>
    <row r="3" spans="1:13" x14ac:dyDescent="0.25">
      <c r="A3" t="s">
        <v>18</v>
      </c>
      <c r="C3" t="s">
        <v>19</v>
      </c>
      <c r="D3" s="4">
        <f t="shared" ref="D3:D16" si="1">IF(C3="si",1,IF(C3="no",2,0))</f>
        <v>0</v>
      </c>
      <c r="F3" t="s">
        <v>18</v>
      </c>
      <c r="K3">
        <v>6</v>
      </c>
      <c r="M3" t="str">
        <f t="shared" si="0"/>
        <v>Fuera de rango</v>
      </c>
    </row>
    <row r="4" spans="1:13" x14ac:dyDescent="0.25">
      <c r="C4" t="s">
        <v>19</v>
      </c>
      <c r="D4" s="4">
        <f t="shared" si="1"/>
        <v>0</v>
      </c>
      <c r="K4">
        <v>0.99</v>
      </c>
      <c r="M4" t="str">
        <f t="shared" si="0"/>
        <v>Fuera de rango</v>
      </c>
    </row>
    <row r="5" spans="1:13" x14ac:dyDescent="0.25">
      <c r="C5" t="s">
        <v>17</v>
      </c>
      <c r="D5" s="4">
        <f t="shared" si="1"/>
        <v>1</v>
      </c>
      <c r="K5">
        <v>0.8</v>
      </c>
      <c r="M5" t="str">
        <f t="shared" si="0"/>
        <v>Fuera de rango</v>
      </c>
    </row>
    <row r="6" spans="1:13" x14ac:dyDescent="0.25">
      <c r="C6" t="s">
        <v>17</v>
      </c>
      <c r="D6" s="4">
        <f t="shared" si="1"/>
        <v>1</v>
      </c>
      <c r="K6" s="19">
        <v>1</v>
      </c>
      <c r="L6" t="str">
        <f>IF(AND(K6&gt;=1,K6&lt;=2),"INADECUADO",IF(AND(K6&gt;2,K6&lt;=3),"DEFICIENTE",IF(AND(K6&gt;3,K6&lt;=4),"ACEPTABLE",IF(AND(K6&gt;4,K6&lt;=4.7),"ADECUADO",IF(AND(K6&gt;4.7,K6&lt;=5),"ÓPTIMO","fuera del rango")))))</f>
        <v>INADECUADO</v>
      </c>
      <c r="M6" t="str">
        <f>IF(AND(K6&gt;=1,K6&lt;=2),"INADECUADO",IF(AND(K6&gt;2,K6&lt;=3),"DEFICIENTE",IF(AND(K6&gt;3,K6&lt;=4),"ACEPTABLE",IF(AND(K6&gt;4,K6&lt;=4.7),"ADECUADO",IF(AND(K6&gt;4.7,K6&lt;=5),"ÓPTIMO","Fuera de rango")))))</f>
        <v>INADECUADO</v>
      </c>
    </row>
    <row r="7" spans="1:13" x14ac:dyDescent="0.25">
      <c r="C7" t="s">
        <v>17</v>
      </c>
      <c r="D7" s="4">
        <f t="shared" si="1"/>
        <v>1</v>
      </c>
      <c r="I7">
        <v>1</v>
      </c>
      <c r="K7" s="19">
        <v>1.1000000000000001</v>
      </c>
      <c r="L7" t="str">
        <f t="shared" ref="L7:L46" si="2">IF(AND(K7&gt;=1,K7&lt;=2),"INADECUADO",IF(AND(K7&gt;2,K7&lt;=3),"DEFICIENTE",IF(AND(K7&gt;3,K7&lt;=4),"ACEPTABLE",IF(AND(K7&gt;4,K7&lt;=4.7),"ADECUADO",IF(AND(K7&gt;4.7,K7&lt;=5),"ÓPTIMO","fuera del rango")))))</f>
        <v>INADECUADO</v>
      </c>
      <c r="M7" t="str">
        <f t="shared" ref="M7:M46" si="3">IF(AND(K7&gt;=1,K7&lt;=2),"INADECUADO",IF(AND(K7&gt;2,K7&lt;=3),"DEFICIENTE",IF(AND(K7&gt;3,K7&lt;=4),"ACEPTABLE",IF(AND(K7&gt;4,K7&lt;=4.7),"ADECUADO",IF(AND(K7&gt;4.7,K7&lt;=5),"ÓPTIMO","Fuera de rango")))))</f>
        <v>INADECUADO</v>
      </c>
    </row>
    <row r="8" spans="1:13" x14ac:dyDescent="0.25">
      <c r="C8" t="s">
        <v>17</v>
      </c>
      <c r="D8" s="4">
        <f t="shared" si="1"/>
        <v>1</v>
      </c>
      <c r="I8">
        <v>2</v>
      </c>
      <c r="K8" s="19">
        <v>1.2</v>
      </c>
      <c r="L8" t="str">
        <f t="shared" si="2"/>
        <v>INADECUADO</v>
      </c>
      <c r="M8" t="str">
        <f t="shared" si="3"/>
        <v>INADECUADO</v>
      </c>
    </row>
    <row r="9" spans="1:13" x14ac:dyDescent="0.25">
      <c r="C9" t="s">
        <v>17</v>
      </c>
      <c r="D9" s="4">
        <f t="shared" si="1"/>
        <v>1</v>
      </c>
      <c r="I9">
        <v>3</v>
      </c>
      <c r="K9" s="19">
        <v>1.3</v>
      </c>
      <c r="L9" t="str">
        <f t="shared" si="2"/>
        <v>INADECUADO</v>
      </c>
      <c r="M9" t="str">
        <f t="shared" si="3"/>
        <v>INADECUADO</v>
      </c>
    </row>
    <row r="10" spans="1:13" x14ac:dyDescent="0.25">
      <c r="C10" t="s">
        <v>17</v>
      </c>
      <c r="D10" s="4">
        <f t="shared" si="1"/>
        <v>1</v>
      </c>
      <c r="I10">
        <v>4</v>
      </c>
      <c r="K10" s="19">
        <v>1.4</v>
      </c>
      <c r="L10" t="str">
        <f t="shared" si="2"/>
        <v>INADECUADO</v>
      </c>
      <c r="M10" t="str">
        <f t="shared" si="3"/>
        <v>INADECUADO</v>
      </c>
    </row>
    <row r="11" spans="1:13" x14ac:dyDescent="0.25">
      <c r="C11" t="s">
        <v>17</v>
      </c>
      <c r="D11" s="4">
        <f t="shared" si="1"/>
        <v>1</v>
      </c>
      <c r="I11">
        <v>4.7</v>
      </c>
      <c r="K11" s="19">
        <v>1.5</v>
      </c>
      <c r="L11" t="str">
        <f t="shared" si="2"/>
        <v>INADECUADO</v>
      </c>
      <c r="M11" t="str">
        <f t="shared" si="3"/>
        <v>INADECUADO</v>
      </c>
    </row>
    <row r="12" spans="1:13" x14ac:dyDescent="0.25">
      <c r="C12" t="s">
        <v>17</v>
      </c>
      <c r="D12" s="4">
        <f t="shared" si="1"/>
        <v>1</v>
      </c>
      <c r="I12">
        <v>5</v>
      </c>
      <c r="K12" s="19">
        <v>1.6</v>
      </c>
      <c r="L12" t="str">
        <f t="shared" si="2"/>
        <v>INADECUADO</v>
      </c>
      <c r="M12" t="str">
        <f t="shared" si="3"/>
        <v>INADECUADO</v>
      </c>
    </row>
    <row r="13" spans="1:13" x14ac:dyDescent="0.25">
      <c r="C13" t="s">
        <v>17</v>
      </c>
      <c r="D13" s="4">
        <f t="shared" si="1"/>
        <v>1</v>
      </c>
      <c r="K13" s="19">
        <v>1.7</v>
      </c>
      <c r="L13" t="str">
        <f t="shared" si="2"/>
        <v>INADECUADO</v>
      </c>
      <c r="M13" t="str">
        <f t="shared" si="3"/>
        <v>INADECUADO</v>
      </c>
    </row>
    <row r="14" spans="1:13" x14ac:dyDescent="0.25">
      <c r="C14" t="s">
        <v>17</v>
      </c>
      <c r="D14" s="4">
        <f t="shared" si="1"/>
        <v>1</v>
      </c>
      <c r="K14" s="19">
        <v>1.8</v>
      </c>
      <c r="L14" t="str">
        <f t="shared" si="2"/>
        <v>INADECUADO</v>
      </c>
      <c r="M14" t="str">
        <f t="shared" si="3"/>
        <v>INADECUADO</v>
      </c>
    </row>
    <row r="15" spans="1:13" x14ac:dyDescent="0.25">
      <c r="C15" t="s">
        <v>17</v>
      </c>
      <c r="D15" s="4">
        <f t="shared" si="1"/>
        <v>1</v>
      </c>
      <c r="K15" s="19">
        <v>1.9</v>
      </c>
      <c r="L15" t="str">
        <f t="shared" si="2"/>
        <v>INADECUADO</v>
      </c>
      <c r="M15" t="str">
        <f t="shared" si="3"/>
        <v>INADECUADO</v>
      </c>
    </row>
    <row r="16" spans="1:13" x14ac:dyDescent="0.25">
      <c r="D16" s="4">
        <f t="shared" si="1"/>
        <v>0</v>
      </c>
      <c r="K16" s="19">
        <v>2</v>
      </c>
      <c r="L16" t="str">
        <f t="shared" si="2"/>
        <v>INADECUADO</v>
      </c>
      <c r="M16" t="str">
        <f t="shared" si="3"/>
        <v>INADECUADO</v>
      </c>
    </row>
    <row r="17" spans="5:17" x14ac:dyDescent="0.25">
      <c r="K17" s="19">
        <v>2.1</v>
      </c>
      <c r="L17" t="str">
        <f t="shared" si="2"/>
        <v>DEFICIENTE</v>
      </c>
      <c r="M17" t="str">
        <f t="shared" si="3"/>
        <v>DEFICIENTE</v>
      </c>
    </row>
    <row r="18" spans="5:17" x14ac:dyDescent="0.25">
      <c r="K18" s="19">
        <v>2.2000000000000002</v>
      </c>
      <c r="L18" t="str">
        <f t="shared" si="2"/>
        <v>DEFICIENTE</v>
      </c>
      <c r="M18" t="str">
        <f t="shared" si="3"/>
        <v>DEFICIENTE</v>
      </c>
    </row>
    <row r="19" spans="5:17" x14ac:dyDescent="0.25">
      <c r="K19" s="19">
        <v>2.2999999999999998</v>
      </c>
      <c r="L19" t="str">
        <f t="shared" si="2"/>
        <v>DEFICIENTE</v>
      </c>
      <c r="M19" t="str">
        <f t="shared" si="3"/>
        <v>DEFICIENTE</v>
      </c>
    </row>
    <row r="20" spans="5:17" x14ac:dyDescent="0.25">
      <c r="E20" t="s">
        <v>20</v>
      </c>
      <c r="H20" t="s">
        <v>20</v>
      </c>
      <c r="I20">
        <v>0</v>
      </c>
      <c r="K20" s="19">
        <v>2.4</v>
      </c>
      <c r="L20" t="str">
        <f t="shared" si="2"/>
        <v>DEFICIENTE</v>
      </c>
      <c r="M20" t="str">
        <f t="shared" si="3"/>
        <v>DEFICIENTE</v>
      </c>
    </row>
    <row r="21" spans="5:17" x14ac:dyDescent="0.25">
      <c r="E21" t="s">
        <v>22</v>
      </c>
      <c r="F21">
        <v>5</v>
      </c>
      <c r="H21" t="s">
        <v>27</v>
      </c>
      <c r="I21">
        <v>5</v>
      </c>
      <c r="K21" s="19">
        <v>2.5</v>
      </c>
      <c r="L21" t="str">
        <f t="shared" si="2"/>
        <v>DEFICIENTE</v>
      </c>
      <c r="M21" t="str">
        <f t="shared" si="3"/>
        <v>DEFICIENTE</v>
      </c>
    </row>
    <row r="22" spans="5:17" x14ac:dyDescent="0.25">
      <c r="E22" t="s">
        <v>23</v>
      </c>
      <c r="F22">
        <v>1</v>
      </c>
      <c r="H22" t="s">
        <v>24</v>
      </c>
      <c r="I22">
        <v>3</v>
      </c>
      <c r="K22" s="19">
        <v>2.6</v>
      </c>
      <c r="L22" t="str">
        <f t="shared" si="2"/>
        <v>DEFICIENTE</v>
      </c>
      <c r="M22" t="str">
        <f t="shared" si="3"/>
        <v>DEFICIENTE</v>
      </c>
    </row>
    <row r="23" spans="5:17" x14ac:dyDescent="0.25">
      <c r="H23" t="s">
        <v>25</v>
      </c>
      <c r="I23">
        <v>1</v>
      </c>
      <c r="K23" s="19">
        <v>2.7</v>
      </c>
      <c r="L23" t="str">
        <f t="shared" si="2"/>
        <v>DEFICIENTE</v>
      </c>
      <c r="M23" t="str">
        <f t="shared" si="3"/>
        <v>DEFICIENTE</v>
      </c>
    </row>
    <row r="24" spans="5:17" x14ac:dyDescent="0.25">
      <c r="K24" s="19">
        <v>2.8</v>
      </c>
      <c r="L24" t="str">
        <f t="shared" si="2"/>
        <v>DEFICIENTE</v>
      </c>
      <c r="M24" t="str">
        <f t="shared" si="3"/>
        <v>DEFICIENTE</v>
      </c>
      <c r="Q24">
        <v>4.7</v>
      </c>
    </row>
    <row r="25" spans="5:17" x14ac:dyDescent="0.25">
      <c r="K25" s="19">
        <v>2.9</v>
      </c>
      <c r="L25" t="str">
        <f t="shared" si="2"/>
        <v>DEFICIENTE</v>
      </c>
      <c r="M25" t="str">
        <f t="shared" si="3"/>
        <v>DEFICIENTE</v>
      </c>
    </row>
    <row r="26" spans="5:17" x14ac:dyDescent="0.25">
      <c r="K26" s="19">
        <v>3</v>
      </c>
      <c r="L26" t="str">
        <f t="shared" si="2"/>
        <v>DEFICIENTE</v>
      </c>
      <c r="M26" t="str">
        <f t="shared" si="3"/>
        <v>DEFICIENTE</v>
      </c>
    </row>
    <row r="27" spans="5:17" x14ac:dyDescent="0.25">
      <c r="K27" s="19">
        <v>3.1</v>
      </c>
      <c r="L27" t="str">
        <f t="shared" si="2"/>
        <v>ACEPTABLE</v>
      </c>
      <c r="M27" t="str">
        <f t="shared" si="3"/>
        <v>ACEPTABLE</v>
      </c>
    </row>
    <row r="28" spans="5:17" x14ac:dyDescent="0.25">
      <c r="K28" s="19">
        <v>3.2</v>
      </c>
      <c r="L28" t="str">
        <f t="shared" si="2"/>
        <v>ACEPTABLE</v>
      </c>
      <c r="M28" t="str">
        <f t="shared" si="3"/>
        <v>ACEPTABLE</v>
      </c>
    </row>
    <row r="29" spans="5:17" x14ac:dyDescent="0.25">
      <c r="K29" s="19">
        <v>3.3</v>
      </c>
      <c r="L29" t="str">
        <f t="shared" si="2"/>
        <v>ACEPTABLE</v>
      </c>
      <c r="M29" t="str">
        <f t="shared" si="3"/>
        <v>ACEPTABLE</v>
      </c>
    </row>
    <row r="30" spans="5:17" x14ac:dyDescent="0.25">
      <c r="K30" s="19">
        <v>3.4</v>
      </c>
      <c r="L30" t="str">
        <f t="shared" si="2"/>
        <v>ACEPTABLE</v>
      </c>
      <c r="M30" t="str">
        <f t="shared" si="3"/>
        <v>ACEPTABLE</v>
      </c>
    </row>
    <row r="31" spans="5:17" x14ac:dyDescent="0.25">
      <c r="K31" s="19">
        <v>3.5</v>
      </c>
      <c r="L31" t="str">
        <f t="shared" si="2"/>
        <v>ACEPTABLE</v>
      </c>
      <c r="M31" t="str">
        <f t="shared" si="3"/>
        <v>ACEPTABLE</v>
      </c>
    </row>
    <row r="32" spans="5:17" x14ac:dyDescent="0.25">
      <c r="K32" s="19">
        <v>3.6</v>
      </c>
      <c r="L32" t="str">
        <f t="shared" si="2"/>
        <v>ACEPTABLE</v>
      </c>
      <c r="M32" t="str">
        <f t="shared" si="3"/>
        <v>ACEPTABLE</v>
      </c>
    </row>
    <row r="33" spans="11:13" x14ac:dyDescent="0.25">
      <c r="K33" s="19">
        <v>3.7</v>
      </c>
      <c r="L33" t="str">
        <f t="shared" si="2"/>
        <v>ACEPTABLE</v>
      </c>
      <c r="M33" t="str">
        <f t="shared" si="3"/>
        <v>ACEPTABLE</v>
      </c>
    </row>
    <row r="34" spans="11:13" x14ac:dyDescent="0.25">
      <c r="K34" s="19">
        <v>3.8</v>
      </c>
      <c r="L34" t="str">
        <f t="shared" si="2"/>
        <v>ACEPTABLE</v>
      </c>
      <c r="M34" t="str">
        <f t="shared" si="3"/>
        <v>ACEPTABLE</v>
      </c>
    </row>
    <row r="35" spans="11:13" x14ac:dyDescent="0.25">
      <c r="K35" s="19">
        <v>3.9</v>
      </c>
      <c r="L35" t="str">
        <f t="shared" si="2"/>
        <v>ACEPTABLE</v>
      </c>
      <c r="M35" t="str">
        <f t="shared" si="3"/>
        <v>ACEPTABLE</v>
      </c>
    </row>
    <row r="36" spans="11:13" x14ac:dyDescent="0.25">
      <c r="K36" s="19">
        <v>4</v>
      </c>
      <c r="L36" t="str">
        <f t="shared" si="2"/>
        <v>ACEPTABLE</v>
      </c>
      <c r="M36" t="str">
        <f t="shared" si="3"/>
        <v>ACEPTABLE</v>
      </c>
    </row>
    <row r="37" spans="11:13" x14ac:dyDescent="0.25">
      <c r="K37" s="19">
        <v>4.0999999999999996</v>
      </c>
      <c r="L37" t="str">
        <f t="shared" si="2"/>
        <v>ADECUADO</v>
      </c>
      <c r="M37" t="str">
        <f t="shared" si="3"/>
        <v>ADECUADO</v>
      </c>
    </row>
    <row r="38" spans="11:13" x14ac:dyDescent="0.25">
      <c r="K38" s="19">
        <v>4.2</v>
      </c>
      <c r="L38" t="str">
        <f t="shared" si="2"/>
        <v>ADECUADO</v>
      </c>
      <c r="M38" t="str">
        <f t="shared" si="3"/>
        <v>ADECUADO</v>
      </c>
    </row>
    <row r="39" spans="11:13" x14ac:dyDescent="0.25">
      <c r="K39" s="19">
        <v>4.3</v>
      </c>
      <c r="L39" t="str">
        <f t="shared" si="2"/>
        <v>ADECUADO</v>
      </c>
      <c r="M39" t="str">
        <f t="shared" si="3"/>
        <v>ADECUADO</v>
      </c>
    </row>
    <row r="40" spans="11:13" x14ac:dyDescent="0.25">
      <c r="K40" s="19">
        <v>4.4000000000000004</v>
      </c>
      <c r="L40" t="str">
        <f t="shared" si="2"/>
        <v>ADECUADO</v>
      </c>
      <c r="M40" t="str">
        <f t="shared" si="3"/>
        <v>ADECUADO</v>
      </c>
    </row>
    <row r="41" spans="11:13" x14ac:dyDescent="0.25">
      <c r="K41" s="19">
        <v>4.5</v>
      </c>
      <c r="L41" t="str">
        <f t="shared" si="2"/>
        <v>ADECUADO</v>
      </c>
      <c r="M41" t="str">
        <f t="shared" si="3"/>
        <v>ADECUADO</v>
      </c>
    </row>
    <row r="42" spans="11:13" x14ac:dyDescent="0.25">
      <c r="K42" s="19">
        <v>4.5999999999999996</v>
      </c>
      <c r="L42" t="str">
        <f t="shared" si="2"/>
        <v>ADECUADO</v>
      </c>
      <c r="M42" t="str">
        <f t="shared" si="3"/>
        <v>ADECUADO</v>
      </c>
    </row>
    <row r="43" spans="11:13" x14ac:dyDescent="0.25">
      <c r="K43" s="19">
        <v>4.7</v>
      </c>
      <c r="L43" t="str">
        <f t="shared" si="2"/>
        <v>ADECUADO</v>
      </c>
      <c r="M43" t="str">
        <f t="shared" si="3"/>
        <v>ADECUADO</v>
      </c>
    </row>
    <row r="44" spans="11:13" x14ac:dyDescent="0.25">
      <c r="K44" s="19">
        <v>4.8</v>
      </c>
      <c r="L44" t="str">
        <f t="shared" si="2"/>
        <v>ÓPTIMO</v>
      </c>
      <c r="M44" t="str">
        <f t="shared" si="3"/>
        <v>ÓPTIMO</v>
      </c>
    </row>
    <row r="45" spans="11:13" x14ac:dyDescent="0.25">
      <c r="K45" s="19">
        <v>4.9000000000000004</v>
      </c>
      <c r="L45" t="str">
        <f t="shared" si="2"/>
        <v>ÓPTIMO</v>
      </c>
      <c r="M45" t="str">
        <f t="shared" si="3"/>
        <v>ÓPTIMO</v>
      </c>
    </row>
    <row r="46" spans="11:13" x14ac:dyDescent="0.25">
      <c r="K46" s="19">
        <v>5</v>
      </c>
      <c r="L46" t="str">
        <f t="shared" si="2"/>
        <v>ÓPTIMO</v>
      </c>
      <c r="M46" t="str">
        <f t="shared" si="3"/>
        <v>ÓPTIMO</v>
      </c>
    </row>
  </sheetData>
  <dataConsolidate/>
  <dataValidations xWindow="626" yWindow="279" count="3">
    <dataValidation type="list" allowBlank="1" showInputMessage="1" showErrorMessage="1" sqref="C1:C15" xr:uid="{00000000-0002-0000-0100-000000000000}">
      <formula1>$A$1:$A$3</formula1>
    </dataValidation>
    <dataValidation type="list" allowBlank="1" showInputMessage="1" showErrorMessage="1" sqref="H1" xr:uid="{00000000-0002-0000-0100-000001000000}">
      <formula1>$F$1:$F$3</formula1>
    </dataValidation>
    <dataValidation type="list" errorStyle="warning" allowBlank="1" showInputMessage="1" showErrorMessage="1" error="Solo se pueden las tres opciones" prompt="Digite la opción correspondiente" sqref="H2" xr:uid="{00000000-0002-0000-0100-000002000000}">
      <formula1>$F$1:$F$3</formula1>
    </dataValidation>
  </dataValidation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8"/>
  <sheetViews>
    <sheetView topLeftCell="A22" zoomScale="85" zoomScaleNormal="85" workbookViewId="0">
      <selection activeCell="B115" sqref="B115"/>
    </sheetView>
  </sheetViews>
  <sheetFormatPr baseColWidth="10" defaultColWidth="11.42578125" defaultRowHeight="15" x14ac:dyDescent="0.25"/>
  <cols>
    <col min="1" max="1" width="41.7109375" style="24" customWidth="1"/>
    <col min="2" max="2" width="51.140625" style="24" customWidth="1"/>
    <col min="3" max="3" width="8.5703125" style="24" bestFit="1" customWidth="1"/>
    <col min="4" max="4" width="48.5703125" style="24" customWidth="1"/>
    <col min="5" max="5" width="21.42578125" style="84" customWidth="1"/>
    <col min="6" max="7" width="0" style="24" hidden="1" customWidth="1"/>
    <col min="8" max="16384" width="11.42578125" style="24"/>
  </cols>
  <sheetData>
    <row r="1" spans="1:8" x14ac:dyDescent="0.25">
      <c r="A1" s="22" t="s">
        <v>69</v>
      </c>
      <c r="B1" s="23"/>
      <c r="C1" s="23"/>
      <c r="D1" s="23"/>
      <c r="E1" s="83"/>
    </row>
    <row r="2" spans="1:8" x14ac:dyDescent="0.25">
      <c r="A2" s="25" t="s">
        <v>70</v>
      </c>
      <c r="B2" s="25"/>
      <c r="C2" s="25"/>
      <c r="D2" s="25"/>
      <c r="E2" s="83"/>
    </row>
    <row r="3" spans="1:8" ht="15.75" thickBot="1" x14ac:dyDescent="0.3">
      <c r="A3" s="26" t="s">
        <v>129</v>
      </c>
      <c r="B3" s="27" t="s">
        <v>130</v>
      </c>
      <c r="C3" s="28" t="s">
        <v>131</v>
      </c>
      <c r="D3" s="28" t="s">
        <v>6</v>
      </c>
      <c r="E3" s="28" t="s">
        <v>6</v>
      </c>
      <c r="H3" s="28" t="s">
        <v>192</v>
      </c>
    </row>
    <row r="4" spans="1:8" ht="60" x14ac:dyDescent="0.25">
      <c r="A4" s="39" t="s">
        <v>71</v>
      </c>
      <c r="B4" s="40" t="s">
        <v>132</v>
      </c>
      <c r="C4" s="40" t="s">
        <v>124</v>
      </c>
      <c r="D4" s="41" t="s">
        <v>133</v>
      </c>
      <c r="E4" s="83" t="s">
        <v>189</v>
      </c>
      <c r="F4" s="24">
        <v>0.5</v>
      </c>
      <c r="G4" s="24">
        <f>+IF(E4="SI",1,IF(E4="PARCIALMENTE",0.6,IF(E4="NO",0,0)))</f>
        <v>1</v>
      </c>
      <c r="H4" s="24">
        <f>+F4*G4</f>
        <v>0.5</v>
      </c>
    </row>
    <row r="5" spans="1:8" ht="30" x14ac:dyDescent="0.25">
      <c r="A5" s="42" t="s">
        <v>71</v>
      </c>
      <c r="B5" s="29" t="s">
        <v>143</v>
      </c>
      <c r="C5" s="29" t="s">
        <v>125</v>
      </c>
      <c r="D5" s="43" t="s">
        <v>133</v>
      </c>
      <c r="E5" s="83" t="s">
        <v>189</v>
      </c>
      <c r="F5" s="24">
        <f>+(0.5)/4</f>
        <v>0.125</v>
      </c>
      <c r="G5" s="24">
        <f t="shared" ref="G5:G39" si="0">+IF(E5="SI",1,IF(E5="PARCIALMENTE",0.6,IF(E5="NO",0,0)))</f>
        <v>1</v>
      </c>
      <c r="H5" s="24">
        <f t="shared" ref="H5:H38" si="1">+F5*G5</f>
        <v>0.125</v>
      </c>
    </row>
    <row r="6" spans="1:8" ht="60" x14ac:dyDescent="0.25">
      <c r="A6" s="42" t="s">
        <v>71</v>
      </c>
      <c r="B6" s="29" t="s">
        <v>142</v>
      </c>
      <c r="C6" s="29" t="s">
        <v>125</v>
      </c>
      <c r="D6" s="43" t="s">
        <v>134</v>
      </c>
      <c r="E6" s="83" t="s">
        <v>189</v>
      </c>
      <c r="F6" s="24">
        <f t="shared" ref="F6:F9" si="2">+(0.5)/4</f>
        <v>0.125</v>
      </c>
      <c r="G6" s="24">
        <f t="shared" si="0"/>
        <v>1</v>
      </c>
      <c r="H6" s="24">
        <f t="shared" si="1"/>
        <v>0.125</v>
      </c>
    </row>
    <row r="7" spans="1:8" ht="45" x14ac:dyDescent="0.25">
      <c r="A7" s="44" t="s">
        <v>71</v>
      </c>
      <c r="B7" s="31" t="s">
        <v>72</v>
      </c>
      <c r="C7" s="31" t="s">
        <v>125</v>
      </c>
      <c r="D7" s="45"/>
      <c r="E7" s="83" t="s">
        <v>189</v>
      </c>
      <c r="G7" s="24">
        <f t="shared" si="0"/>
        <v>1</v>
      </c>
      <c r="H7" s="24">
        <f t="shared" si="1"/>
        <v>0</v>
      </c>
    </row>
    <row r="8" spans="1:8" ht="30" x14ac:dyDescent="0.25">
      <c r="A8" s="42" t="s">
        <v>71</v>
      </c>
      <c r="B8" s="29" t="s">
        <v>136</v>
      </c>
      <c r="C8" s="29" t="s">
        <v>125</v>
      </c>
      <c r="D8" s="43" t="s">
        <v>133</v>
      </c>
      <c r="E8" s="83" t="s">
        <v>189</v>
      </c>
      <c r="F8" s="24">
        <f t="shared" si="2"/>
        <v>0.125</v>
      </c>
      <c r="G8" s="24">
        <f t="shared" si="0"/>
        <v>1</v>
      </c>
      <c r="H8" s="24">
        <f t="shared" si="1"/>
        <v>0.125</v>
      </c>
    </row>
    <row r="9" spans="1:8" ht="30.75" thickBot="1" x14ac:dyDescent="0.3">
      <c r="A9" s="46" t="s">
        <v>71</v>
      </c>
      <c r="B9" s="47" t="s">
        <v>135</v>
      </c>
      <c r="C9" s="47" t="s">
        <v>125</v>
      </c>
      <c r="D9" s="20" t="s">
        <v>133</v>
      </c>
      <c r="E9" s="83" t="s">
        <v>189</v>
      </c>
      <c r="F9" s="24">
        <f t="shared" si="2"/>
        <v>0.125</v>
      </c>
      <c r="G9" s="24">
        <f t="shared" si="0"/>
        <v>1</v>
      </c>
      <c r="H9" s="24">
        <f t="shared" si="1"/>
        <v>0.125</v>
      </c>
    </row>
    <row r="10" spans="1:8" ht="60" x14ac:dyDescent="0.25">
      <c r="A10" s="48" t="s">
        <v>73</v>
      </c>
      <c r="B10" s="40" t="s">
        <v>9</v>
      </c>
      <c r="C10" s="49" t="s">
        <v>124</v>
      </c>
      <c r="D10" s="41" t="s">
        <v>133</v>
      </c>
      <c r="E10" s="83" t="s">
        <v>189</v>
      </c>
      <c r="F10" s="24">
        <v>0.5</v>
      </c>
      <c r="G10" s="24">
        <f t="shared" si="0"/>
        <v>1</v>
      </c>
      <c r="H10" s="24">
        <f t="shared" si="1"/>
        <v>0.5</v>
      </c>
    </row>
    <row r="11" spans="1:8" x14ac:dyDescent="0.25">
      <c r="A11" s="50" t="s">
        <v>73</v>
      </c>
      <c r="B11" s="29" t="s">
        <v>144</v>
      </c>
      <c r="C11" s="30" t="s">
        <v>125</v>
      </c>
      <c r="D11" s="43" t="s">
        <v>133</v>
      </c>
      <c r="E11" s="83" t="s">
        <v>189</v>
      </c>
      <c r="F11" s="24">
        <v>0.25</v>
      </c>
      <c r="G11" s="24">
        <f t="shared" si="0"/>
        <v>1</v>
      </c>
      <c r="H11" s="24">
        <f t="shared" si="1"/>
        <v>0.25</v>
      </c>
    </row>
    <row r="12" spans="1:8" ht="15.75" thickBot="1" x14ac:dyDescent="0.3">
      <c r="A12" s="51" t="s">
        <v>73</v>
      </c>
      <c r="B12" s="47" t="s">
        <v>137</v>
      </c>
      <c r="C12" s="52" t="s">
        <v>125</v>
      </c>
      <c r="D12" s="20" t="s">
        <v>133</v>
      </c>
      <c r="E12" s="83" t="s">
        <v>189</v>
      </c>
      <c r="F12" s="24">
        <v>0.25</v>
      </c>
      <c r="G12" s="24">
        <f t="shared" si="0"/>
        <v>1</v>
      </c>
      <c r="H12" s="24">
        <f t="shared" si="1"/>
        <v>0.25</v>
      </c>
    </row>
    <row r="13" spans="1:8" ht="120" x14ac:dyDescent="0.25">
      <c r="A13" s="48" t="s">
        <v>73</v>
      </c>
      <c r="B13" s="40" t="s">
        <v>146</v>
      </c>
      <c r="C13" s="49" t="s">
        <v>124</v>
      </c>
      <c r="D13" s="41" t="s">
        <v>133</v>
      </c>
      <c r="E13" s="83" t="s">
        <v>189</v>
      </c>
      <c r="F13" s="82">
        <v>0.5</v>
      </c>
      <c r="G13" s="24">
        <f t="shared" si="0"/>
        <v>1</v>
      </c>
      <c r="H13" s="24">
        <f t="shared" si="1"/>
        <v>0.5</v>
      </c>
    </row>
    <row r="14" spans="1:8" ht="30" x14ac:dyDescent="0.25">
      <c r="A14" s="50" t="s">
        <v>73</v>
      </c>
      <c r="B14" s="29" t="s">
        <v>145</v>
      </c>
      <c r="C14" s="30" t="s">
        <v>125</v>
      </c>
      <c r="D14" s="43" t="s">
        <v>133</v>
      </c>
      <c r="E14" s="83" t="s">
        <v>189</v>
      </c>
      <c r="F14" s="24">
        <f>0.5/3</f>
        <v>0.16666666666666666</v>
      </c>
      <c r="G14" s="24">
        <f t="shared" si="0"/>
        <v>1</v>
      </c>
      <c r="H14" s="24">
        <f t="shared" si="1"/>
        <v>0.16666666666666666</v>
      </c>
    </row>
    <row r="15" spans="1:8" ht="30" x14ac:dyDescent="0.25">
      <c r="A15" s="50" t="s">
        <v>73</v>
      </c>
      <c r="B15" s="29" t="s">
        <v>138</v>
      </c>
      <c r="C15" s="30" t="s">
        <v>125</v>
      </c>
      <c r="D15" s="43" t="s">
        <v>133</v>
      </c>
      <c r="E15" s="83" t="s">
        <v>189</v>
      </c>
      <c r="F15" s="24">
        <f>0.5/3</f>
        <v>0.16666666666666666</v>
      </c>
      <c r="G15" s="24">
        <f t="shared" si="0"/>
        <v>1</v>
      </c>
      <c r="H15" s="24">
        <f t="shared" si="1"/>
        <v>0.16666666666666666</v>
      </c>
    </row>
    <row r="16" spans="1:8" ht="15.75" thickBot="1" x14ac:dyDescent="0.3">
      <c r="A16" s="51" t="s">
        <v>73</v>
      </c>
      <c r="B16" s="47" t="s">
        <v>139</v>
      </c>
      <c r="C16" s="52" t="s">
        <v>125</v>
      </c>
      <c r="D16" s="20" t="s">
        <v>133</v>
      </c>
      <c r="E16" s="83" t="s">
        <v>189</v>
      </c>
      <c r="F16" s="24">
        <f>0.5/3</f>
        <v>0.16666666666666666</v>
      </c>
      <c r="G16" s="24">
        <f t="shared" si="0"/>
        <v>1</v>
      </c>
      <c r="H16" s="24">
        <f t="shared" si="1"/>
        <v>0.16666666666666666</v>
      </c>
    </row>
    <row r="17" spans="1:8" ht="30" x14ac:dyDescent="0.25">
      <c r="A17" s="48" t="s">
        <v>73</v>
      </c>
      <c r="B17" s="40" t="s">
        <v>140</v>
      </c>
      <c r="C17" s="49" t="s">
        <v>124</v>
      </c>
      <c r="D17" s="41" t="s">
        <v>133</v>
      </c>
      <c r="E17" s="83" t="s">
        <v>189</v>
      </c>
      <c r="F17" s="24">
        <v>0.5</v>
      </c>
      <c r="G17" s="24">
        <f t="shared" si="0"/>
        <v>1</v>
      </c>
      <c r="H17" s="24">
        <f t="shared" si="1"/>
        <v>0.5</v>
      </c>
    </row>
    <row r="18" spans="1:8" ht="30" x14ac:dyDescent="0.25">
      <c r="A18" s="50" t="s">
        <v>73</v>
      </c>
      <c r="B18" s="29" t="s">
        <v>145</v>
      </c>
      <c r="C18" s="30" t="s">
        <v>125</v>
      </c>
      <c r="D18" s="43" t="s">
        <v>133</v>
      </c>
      <c r="E18" s="83" t="s">
        <v>189</v>
      </c>
      <c r="F18" s="24">
        <v>0.25</v>
      </c>
      <c r="G18" s="24">
        <f t="shared" si="0"/>
        <v>1</v>
      </c>
      <c r="H18" s="24">
        <f t="shared" si="1"/>
        <v>0.25</v>
      </c>
    </row>
    <row r="19" spans="1:8" ht="15.75" thickBot="1" x14ac:dyDescent="0.3">
      <c r="A19" s="51" t="s">
        <v>73</v>
      </c>
      <c r="B19" s="47" t="s">
        <v>141</v>
      </c>
      <c r="C19" s="52" t="s">
        <v>125</v>
      </c>
      <c r="D19" s="20" t="s">
        <v>133</v>
      </c>
      <c r="E19" s="83" t="s">
        <v>189</v>
      </c>
      <c r="F19" s="24">
        <v>0.25</v>
      </c>
      <c r="G19" s="24">
        <f t="shared" si="0"/>
        <v>1</v>
      </c>
      <c r="H19" s="24">
        <f t="shared" si="1"/>
        <v>0.25</v>
      </c>
    </row>
    <row r="20" spans="1:8" ht="120" x14ac:dyDescent="0.25">
      <c r="A20" s="48" t="s">
        <v>73</v>
      </c>
      <c r="B20" s="40" t="s">
        <v>147</v>
      </c>
      <c r="C20" s="49" t="s">
        <v>124</v>
      </c>
      <c r="D20" s="41" t="s">
        <v>133</v>
      </c>
      <c r="E20" s="83" t="s">
        <v>191</v>
      </c>
      <c r="F20" s="24">
        <v>0.5</v>
      </c>
      <c r="G20" s="24">
        <f t="shared" si="0"/>
        <v>0.6</v>
      </c>
      <c r="H20" s="24">
        <f t="shared" si="1"/>
        <v>0.3</v>
      </c>
    </row>
    <row r="21" spans="1:8" ht="30" x14ac:dyDescent="0.25">
      <c r="A21" s="50" t="s">
        <v>73</v>
      </c>
      <c r="B21" s="29" t="s">
        <v>145</v>
      </c>
      <c r="C21" s="30" t="s">
        <v>125</v>
      </c>
      <c r="D21" s="43" t="s">
        <v>133</v>
      </c>
      <c r="E21" s="83" t="s">
        <v>191</v>
      </c>
      <c r="F21" s="24">
        <v>0.25</v>
      </c>
      <c r="G21" s="24">
        <f t="shared" si="0"/>
        <v>0.6</v>
      </c>
      <c r="H21" s="24">
        <f t="shared" si="1"/>
        <v>0.15</v>
      </c>
    </row>
    <row r="22" spans="1:8" ht="15.75" thickBot="1" x14ac:dyDescent="0.3">
      <c r="A22" s="51" t="s">
        <v>73</v>
      </c>
      <c r="B22" s="47" t="s">
        <v>141</v>
      </c>
      <c r="C22" s="52" t="s">
        <v>125</v>
      </c>
      <c r="D22" s="20" t="s">
        <v>133</v>
      </c>
      <c r="E22" s="83" t="s">
        <v>191</v>
      </c>
      <c r="F22" s="24">
        <v>0.25</v>
      </c>
      <c r="G22" s="24">
        <f t="shared" si="0"/>
        <v>0.6</v>
      </c>
      <c r="H22" s="24">
        <f t="shared" si="1"/>
        <v>0.15</v>
      </c>
    </row>
    <row r="23" spans="1:8" ht="150" x14ac:dyDescent="0.25">
      <c r="A23" s="48" t="s">
        <v>73</v>
      </c>
      <c r="B23" s="40" t="s">
        <v>148</v>
      </c>
      <c r="C23" s="49" t="s">
        <v>124</v>
      </c>
      <c r="D23" s="41" t="s">
        <v>133</v>
      </c>
      <c r="E23" s="83" t="s">
        <v>191</v>
      </c>
      <c r="F23" s="24">
        <v>0.5</v>
      </c>
      <c r="G23" s="24">
        <f t="shared" si="0"/>
        <v>0.6</v>
      </c>
      <c r="H23" s="24">
        <f t="shared" si="1"/>
        <v>0.3</v>
      </c>
    </row>
    <row r="24" spans="1:8" ht="30" x14ac:dyDescent="0.25">
      <c r="A24" s="50" t="s">
        <v>73</v>
      </c>
      <c r="B24" s="29" t="s">
        <v>145</v>
      </c>
      <c r="C24" s="30" t="s">
        <v>125</v>
      </c>
      <c r="D24" s="43" t="s">
        <v>133</v>
      </c>
      <c r="E24" s="83" t="s">
        <v>191</v>
      </c>
      <c r="F24" s="24">
        <v>0.25</v>
      </c>
      <c r="G24" s="24">
        <f t="shared" si="0"/>
        <v>0.6</v>
      </c>
      <c r="H24" s="24">
        <f t="shared" si="1"/>
        <v>0.15</v>
      </c>
    </row>
    <row r="25" spans="1:8" ht="15.75" thickBot="1" x14ac:dyDescent="0.3">
      <c r="A25" s="51" t="s">
        <v>73</v>
      </c>
      <c r="B25" s="47" t="s">
        <v>141</v>
      </c>
      <c r="C25" s="52" t="s">
        <v>125</v>
      </c>
      <c r="D25" s="20" t="s">
        <v>133</v>
      </c>
      <c r="E25" s="83" t="s">
        <v>191</v>
      </c>
      <c r="F25" s="24">
        <v>0.25</v>
      </c>
      <c r="G25" s="24">
        <f t="shared" si="0"/>
        <v>0.6</v>
      </c>
      <c r="H25" s="24">
        <f t="shared" si="1"/>
        <v>0.15</v>
      </c>
    </row>
    <row r="26" spans="1:8" ht="45" x14ac:dyDescent="0.25">
      <c r="A26" s="48" t="s">
        <v>73</v>
      </c>
      <c r="B26" s="40" t="s">
        <v>74</v>
      </c>
      <c r="C26" s="49" t="s">
        <v>124</v>
      </c>
      <c r="D26" s="41" t="s">
        <v>133</v>
      </c>
      <c r="E26" s="83" t="s">
        <v>191</v>
      </c>
      <c r="F26" s="24">
        <v>0.5</v>
      </c>
      <c r="G26" s="24">
        <f t="shared" si="0"/>
        <v>0.6</v>
      </c>
      <c r="H26" s="24">
        <f t="shared" si="1"/>
        <v>0.3</v>
      </c>
    </row>
    <row r="27" spans="1:8" ht="30" x14ac:dyDescent="0.25">
      <c r="A27" s="50" t="s">
        <v>73</v>
      </c>
      <c r="B27" s="29" t="s">
        <v>145</v>
      </c>
      <c r="C27" s="30" t="s">
        <v>125</v>
      </c>
      <c r="D27" s="43" t="s">
        <v>133</v>
      </c>
      <c r="E27" s="83" t="s">
        <v>191</v>
      </c>
      <c r="F27" s="24">
        <v>0.25</v>
      </c>
      <c r="G27" s="24">
        <f t="shared" si="0"/>
        <v>0.6</v>
      </c>
      <c r="H27" s="24">
        <f t="shared" si="1"/>
        <v>0.15</v>
      </c>
    </row>
    <row r="28" spans="1:8" ht="15.75" thickBot="1" x14ac:dyDescent="0.3">
      <c r="A28" s="51" t="s">
        <v>73</v>
      </c>
      <c r="B28" s="47" t="s">
        <v>141</v>
      </c>
      <c r="C28" s="52" t="s">
        <v>125</v>
      </c>
      <c r="D28" s="20" t="s">
        <v>133</v>
      </c>
      <c r="E28" s="83" t="s">
        <v>191</v>
      </c>
      <c r="F28" s="24">
        <v>0.25</v>
      </c>
      <c r="G28" s="24">
        <f t="shared" si="0"/>
        <v>0.6</v>
      </c>
      <c r="H28" s="24">
        <f t="shared" si="1"/>
        <v>0.15</v>
      </c>
    </row>
    <row r="29" spans="1:8" ht="60" x14ac:dyDescent="0.25">
      <c r="A29" s="48" t="s">
        <v>73</v>
      </c>
      <c r="B29" s="40" t="s">
        <v>75</v>
      </c>
      <c r="C29" s="49" t="s">
        <v>124</v>
      </c>
      <c r="D29" s="41" t="s">
        <v>133</v>
      </c>
      <c r="E29" s="83" t="s">
        <v>191</v>
      </c>
      <c r="F29" s="24">
        <v>0.5</v>
      </c>
      <c r="G29" s="24">
        <f t="shared" si="0"/>
        <v>0.6</v>
      </c>
      <c r="H29" s="24">
        <f t="shared" si="1"/>
        <v>0.3</v>
      </c>
    </row>
    <row r="30" spans="1:8" ht="30" x14ac:dyDescent="0.25">
      <c r="A30" s="50" t="s">
        <v>73</v>
      </c>
      <c r="B30" s="29" t="s">
        <v>145</v>
      </c>
      <c r="C30" s="30" t="s">
        <v>125</v>
      </c>
      <c r="D30" s="43" t="s">
        <v>133</v>
      </c>
      <c r="E30" s="83" t="s">
        <v>191</v>
      </c>
      <c r="F30" s="24">
        <v>0.25</v>
      </c>
      <c r="G30" s="24">
        <f t="shared" si="0"/>
        <v>0.6</v>
      </c>
      <c r="H30" s="24">
        <f t="shared" si="1"/>
        <v>0.15</v>
      </c>
    </row>
    <row r="31" spans="1:8" ht="15.75" thickBot="1" x14ac:dyDescent="0.3">
      <c r="A31" s="51" t="s">
        <v>73</v>
      </c>
      <c r="B31" s="47" t="s">
        <v>141</v>
      </c>
      <c r="C31" s="52" t="s">
        <v>125</v>
      </c>
      <c r="D31" s="20" t="s">
        <v>133</v>
      </c>
      <c r="E31" s="83" t="s">
        <v>191</v>
      </c>
      <c r="F31" s="24">
        <v>0.25</v>
      </c>
      <c r="G31" s="24">
        <f t="shared" si="0"/>
        <v>0.6</v>
      </c>
      <c r="H31" s="24">
        <f t="shared" si="1"/>
        <v>0.15</v>
      </c>
    </row>
    <row r="32" spans="1:8" ht="60" x14ac:dyDescent="0.25">
      <c r="A32" s="48" t="s">
        <v>73</v>
      </c>
      <c r="B32" s="40" t="s">
        <v>76</v>
      </c>
      <c r="C32" s="49" t="s">
        <v>124</v>
      </c>
      <c r="D32" s="41" t="s">
        <v>133</v>
      </c>
      <c r="E32" s="83" t="s">
        <v>191</v>
      </c>
      <c r="F32" s="24">
        <v>0.5</v>
      </c>
      <c r="G32" s="24">
        <f t="shared" si="0"/>
        <v>0.6</v>
      </c>
      <c r="H32" s="24">
        <f t="shared" si="1"/>
        <v>0.3</v>
      </c>
    </row>
    <row r="33" spans="1:8" ht="30" x14ac:dyDescent="0.25">
      <c r="A33" s="50" t="s">
        <v>73</v>
      </c>
      <c r="B33" s="29" t="s">
        <v>145</v>
      </c>
      <c r="C33" s="30" t="s">
        <v>125</v>
      </c>
      <c r="D33" s="43" t="s">
        <v>133</v>
      </c>
      <c r="E33" s="83" t="s">
        <v>191</v>
      </c>
      <c r="F33" s="24">
        <v>0.25</v>
      </c>
      <c r="G33" s="24">
        <f t="shared" si="0"/>
        <v>0.6</v>
      </c>
      <c r="H33" s="24">
        <f t="shared" si="1"/>
        <v>0.15</v>
      </c>
    </row>
    <row r="34" spans="1:8" ht="15.75" thickBot="1" x14ac:dyDescent="0.3">
      <c r="A34" s="51" t="s">
        <v>73</v>
      </c>
      <c r="B34" s="47" t="s">
        <v>141</v>
      </c>
      <c r="C34" s="52" t="s">
        <v>125</v>
      </c>
      <c r="D34" s="20" t="s">
        <v>133</v>
      </c>
      <c r="E34" s="83" t="s">
        <v>191</v>
      </c>
      <c r="F34" s="24">
        <v>0.25</v>
      </c>
      <c r="G34" s="24">
        <f t="shared" si="0"/>
        <v>0.6</v>
      </c>
      <c r="H34" s="24">
        <f t="shared" si="1"/>
        <v>0.15</v>
      </c>
    </row>
    <row r="35" spans="1:8" ht="45" x14ac:dyDescent="0.25">
      <c r="A35" s="48" t="s">
        <v>73</v>
      </c>
      <c r="B35" s="40" t="s">
        <v>78</v>
      </c>
      <c r="C35" s="49" t="s">
        <v>124</v>
      </c>
      <c r="D35" s="41" t="s">
        <v>133</v>
      </c>
      <c r="E35" s="83" t="s">
        <v>191</v>
      </c>
      <c r="F35" s="82">
        <v>0.5</v>
      </c>
      <c r="G35" s="24">
        <f t="shared" si="0"/>
        <v>0.6</v>
      </c>
      <c r="H35" s="24">
        <f t="shared" si="1"/>
        <v>0.3</v>
      </c>
    </row>
    <row r="36" spans="1:8" ht="30" x14ac:dyDescent="0.25">
      <c r="A36" s="50" t="s">
        <v>73</v>
      </c>
      <c r="B36" s="29" t="s">
        <v>145</v>
      </c>
      <c r="C36" s="30" t="s">
        <v>125</v>
      </c>
      <c r="D36" s="43" t="s">
        <v>133</v>
      </c>
      <c r="E36" s="83" t="s">
        <v>191</v>
      </c>
      <c r="F36" s="24">
        <f>0.5/3</f>
        <v>0.16666666666666666</v>
      </c>
      <c r="G36" s="24">
        <f t="shared" si="0"/>
        <v>0.6</v>
      </c>
      <c r="H36" s="24">
        <f t="shared" si="1"/>
        <v>9.9999999999999992E-2</v>
      </c>
    </row>
    <row r="37" spans="1:8" x14ac:dyDescent="0.25">
      <c r="A37" s="50" t="s">
        <v>73</v>
      </c>
      <c r="B37" s="29" t="s">
        <v>141</v>
      </c>
      <c r="C37" s="30" t="s">
        <v>125</v>
      </c>
      <c r="D37" s="43" t="s">
        <v>133</v>
      </c>
      <c r="E37" s="83" t="s">
        <v>191</v>
      </c>
      <c r="F37" s="24">
        <f>0.5/3</f>
        <v>0.16666666666666666</v>
      </c>
      <c r="G37" s="24">
        <f t="shared" si="0"/>
        <v>0.6</v>
      </c>
      <c r="H37" s="24">
        <f t="shared" si="1"/>
        <v>9.9999999999999992E-2</v>
      </c>
    </row>
    <row r="38" spans="1:8" ht="30.75" thickBot="1" x14ac:dyDescent="0.3">
      <c r="A38" s="51" t="s">
        <v>73</v>
      </c>
      <c r="B38" s="47" t="s">
        <v>149</v>
      </c>
      <c r="C38" s="52" t="s">
        <v>125</v>
      </c>
      <c r="D38" s="20" t="s">
        <v>133</v>
      </c>
      <c r="E38" s="83" t="s">
        <v>191</v>
      </c>
      <c r="F38" s="24">
        <f>0.5/3</f>
        <v>0.16666666666666666</v>
      </c>
      <c r="G38" s="24">
        <f t="shared" si="0"/>
        <v>0.6</v>
      </c>
      <c r="H38" s="24">
        <f t="shared" si="1"/>
        <v>9.9999999999999992E-2</v>
      </c>
    </row>
    <row r="39" spans="1:8" ht="60.75" thickBot="1" x14ac:dyDescent="0.3">
      <c r="A39" s="53" t="s">
        <v>73</v>
      </c>
      <c r="B39" s="54" t="s">
        <v>77</v>
      </c>
      <c r="C39" s="55" t="s">
        <v>125</v>
      </c>
      <c r="D39" s="56" t="s">
        <v>133</v>
      </c>
      <c r="E39" s="83" t="s">
        <v>191</v>
      </c>
      <c r="F39" s="24">
        <v>1</v>
      </c>
      <c r="G39" s="24">
        <f t="shared" si="0"/>
        <v>0.6</v>
      </c>
      <c r="H39" s="24">
        <f>+F39*G39</f>
        <v>0.6</v>
      </c>
    </row>
    <row r="40" spans="1:8" x14ac:dyDescent="0.25">
      <c r="A40" s="33"/>
    </row>
    <row r="41" spans="1:8" x14ac:dyDescent="0.25">
      <c r="A41" s="23" t="s">
        <v>79</v>
      </c>
      <c r="B41" s="23"/>
      <c r="C41" s="23"/>
      <c r="D41" s="23"/>
      <c r="E41" s="83"/>
    </row>
    <row r="42" spans="1:8" x14ac:dyDescent="0.25">
      <c r="A42" s="25" t="s">
        <v>80</v>
      </c>
      <c r="B42" s="25"/>
      <c r="C42" s="25"/>
      <c r="D42" s="25"/>
      <c r="E42" s="25"/>
    </row>
    <row r="43" spans="1:8" ht="15.75" thickBot="1" x14ac:dyDescent="0.3">
      <c r="A43" s="28" t="s">
        <v>129</v>
      </c>
      <c r="B43" s="28" t="s">
        <v>130</v>
      </c>
      <c r="C43" s="28" t="s">
        <v>131</v>
      </c>
      <c r="D43" s="28" t="s">
        <v>8</v>
      </c>
      <c r="E43" s="28"/>
    </row>
    <row r="44" spans="1:8" ht="60" x14ac:dyDescent="0.25">
      <c r="A44" s="39" t="s">
        <v>81</v>
      </c>
      <c r="B44" s="49" t="s">
        <v>83</v>
      </c>
      <c r="C44" s="40" t="s">
        <v>124</v>
      </c>
      <c r="D44" s="41" t="s">
        <v>133</v>
      </c>
      <c r="E44" s="83" t="s">
        <v>191</v>
      </c>
      <c r="F44" s="24">
        <v>0.5</v>
      </c>
      <c r="G44" s="24">
        <f t="shared" ref="G44:G107" si="3">+IF(E44="SI",1,IF(E44="PARCIALMENTE",0.6,IF(E44="NO",0,0)))</f>
        <v>0.6</v>
      </c>
      <c r="H44" s="24">
        <f t="shared" ref="H44:H107" si="4">+F44*G44</f>
        <v>0.3</v>
      </c>
    </row>
    <row r="45" spans="1:8" ht="75" x14ac:dyDescent="0.25">
      <c r="A45" s="42" t="s">
        <v>81</v>
      </c>
      <c r="B45" s="32" t="s">
        <v>150</v>
      </c>
      <c r="C45" s="34" t="s">
        <v>125</v>
      </c>
      <c r="D45" s="43" t="s">
        <v>133</v>
      </c>
      <c r="E45" s="83" t="s">
        <v>191</v>
      </c>
      <c r="F45" s="24">
        <f>0.5/2</f>
        <v>0.25</v>
      </c>
      <c r="G45" s="24">
        <f t="shared" si="3"/>
        <v>0.6</v>
      </c>
      <c r="H45" s="24">
        <f t="shared" si="4"/>
        <v>0.15</v>
      </c>
    </row>
    <row r="46" spans="1:8" ht="30" x14ac:dyDescent="0.25">
      <c r="A46" s="42" t="s">
        <v>81</v>
      </c>
      <c r="B46" s="32" t="s">
        <v>151</v>
      </c>
      <c r="C46" s="34" t="s">
        <v>125</v>
      </c>
      <c r="D46" s="43" t="s">
        <v>133</v>
      </c>
      <c r="E46" s="83" t="s">
        <v>191</v>
      </c>
      <c r="F46" s="24">
        <f>0.5/2</f>
        <v>0.25</v>
      </c>
      <c r="G46" s="24">
        <f t="shared" si="3"/>
        <v>0.6</v>
      </c>
      <c r="H46" s="24">
        <f t="shared" si="4"/>
        <v>0.15</v>
      </c>
    </row>
    <row r="47" spans="1:8" ht="45.75" thickBot="1" x14ac:dyDescent="0.3">
      <c r="A47" s="57" t="s">
        <v>81</v>
      </c>
      <c r="B47" s="58" t="s">
        <v>82</v>
      </c>
      <c r="C47" s="59" t="s">
        <v>124</v>
      </c>
      <c r="D47" s="60"/>
      <c r="E47" s="83" t="s">
        <v>191</v>
      </c>
    </row>
    <row r="48" spans="1:8" ht="75" x14ac:dyDescent="0.25">
      <c r="A48" s="39" t="s">
        <v>81</v>
      </c>
      <c r="B48" s="49" t="s">
        <v>84</v>
      </c>
      <c r="C48" s="40" t="s">
        <v>124</v>
      </c>
      <c r="D48" s="41" t="s">
        <v>133</v>
      </c>
      <c r="E48" s="83" t="s">
        <v>191</v>
      </c>
      <c r="F48" s="24">
        <v>0.5</v>
      </c>
      <c r="G48" s="24">
        <f t="shared" si="3"/>
        <v>0.6</v>
      </c>
      <c r="H48" s="24">
        <f t="shared" si="4"/>
        <v>0.3</v>
      </c>
    </row>
    <row r="49" spans="1:8" ht="30" x14ac:dyDescent="0.25">
      <c r="A49" s="42" t="s">
        <v>81</v>
      </c>
      <c r="B49" s="30" t="s">
        <v>154</v>
      </c>
      <c r="C49" s="29" t="s">
        <v>125</v>
      </c>
      <c r="D49" s="43" t="s">
        <v>133</v>
      </c>
      <c r="E49" s="83" t="s">
        <v>191</v>
      </c>
      <c r="F49" s="24">
        <f>0.5/2</f>
        <v>0.25</v>
      </c>
      <c r="G49" s="24">
        <f t="shared" si="3"/>
        <v>0.6</v>
      </c>
      <c r="H49" s="24">
        <f t="shared" si="4"/>
        <v>0.15</v>
      </c>
    </row>
    <row r="50" spans="1:8" ht="30.75" thickBot="1" x14ac:dyDescent="0.3">
      <c r="A50" s="46" t="s">
        <v>81</v>
      </c>
      <c r="B50" s="52" t="s">
        <v>155</v>
      </c>
      <c r="C50" s="47" t="s">
        <v>125</v>
      </c>
      <c r="D50" s="20" t="s">
        <v>133</v>
      </c>
      <c r="E50" s="83" t="s">
        <v>191</v>
      </c>
      <c r="F50" s="24">
        <f>0.5/2</f>
        <v>0.25</v>
      </c>
      <c r="G50" s="24">
        <f t="shared" si="3"/>
        <v>0.6</v>
      </c>
      <c r="H50" s="24">
        <f t="shared" si="4"/>
        <v>0.15</v>
      </c>
    </row>
    <row r="51" spans="1:8" ht="45" x14ac:dyDescent="0.25">
      <c r="A51" s="39" t="s">
        <v>81</v>
      </c>
      <c r="B51" s="49" t="s">
        <v>85</v>
      </c>
      <c r="C51" s="40" t="s">
        <v>124</v>
      </c>
      <c r="D51" s="41" t="s">
        <v>133</v>
      </c>
      <c r="E51" s="83" t="s">
        <v>191</v>
      </c>
      <c r="F51" s="24">
        <v>0.5</v>
      </c>
      <c r="G51" s="24">
        <f t="shared" si="3"/>
        <v>0.6</v>
      </c>
      <c r="H51" s="24">
        <f t="shared" si="4"/>
        <v>0.3</v>
      </c>
    </row>
    <row r="52" spans="1:8" ht="30" x14ac:dyDescent="0.25">
      <c r="A52" s="42" t="s">
        <v>81</v>
      </c>
      <c r="B52" s="30" t="s">
        <v>156</v>
      </c>
      <c r="C52" s="29" t="s">
        <v>125</v>
      </c>
      <c r="D52" s="43" t="s">
        <v>133</v>
      </c>
      <c r="E52" s="83" t="s">
        <v>191</v>
      </c>
      <c r="F52" s="24">
        <f>0.5/2</f>
        <v>0.25</v>
      </c>
      <c r="G52" s="24">
        <f t="shared" si="3"/>
        <v>0.6</v>
      </c>
      <c r="H52" s="24">
        <f t="shared" si="4"/>
        <v>0.15</v>
      </c>
    </row>
    <row r="53" spans="1:8" ht="30.75" thickBot="1" x14ac:dyDescent="0.3">
      <c r="A53" s="46" t="s">
        <v>81</v>
      </c>
      <c r="B53" s="52" t="s">
        <v>157</v>
      </c>
      <c r="C53" s="47" t="s">
        <v>125</v>
      </c>
      <c r="D53" s="20" t="s">
        <v>133</v>
      </c>
      <c r="E53" s="83" t="s">
        <v>191</v>
      </c>
      <c r="F53" s="24">
        <f>0.5/2</f>
        <v>0.25</v>
      </c>
      <c r="G53" s="24">
        <f t="shared" si="3"/>
        <v>0.6</v>
      </c>
      <c r="H53" s="24">
        <f t="shared" si="4"/>
        <v>0.15</v>
      </c>
    </row>
    <row r="54" spans="1:8" s="35" customFormat="1" ht="45" x14ac:dyDescent="0.25">
      <c r="A54" s="61" t="s">
        <v>86</v>
      </c>
      <c r="B54" s="40" t="s">
        <v>87</v>
      </c>
      <c r="C54" s="40" t="s">
        <v>124</v>
      </c>
      <c r="D54" s="41" t="s">
        <v>133</v>
      </c>
      <c r="E54" s="83" t="s">
        <v>191</v>
      </c>
      <c r="F54" s="35">
        <v>0.5</v>
      </c>
      <c r="G54" s="24">
        <f t="shared" si="3"/>
        <v>0.6</v>
      </c>
      <c r="H54" s="24">
        <f t="shared" si="4"/>
        <v>0.3</v>
      </c>
    </row>
    <row r="55" spans="1:8" ht="60" x14ac:dyDescent="0.25">
      <c r="A55" s="44" t="s">
        <v>86</v>
      </c>
      <c r="B55" s="31" t="s">
        <v>39</v>
      </c>
      <c r="C55" s="31" t="s">
        <v>125</v>
      </c>
      <c r="D55" s="45"/>
      <c r="E55" s="83" t="s">
        <v>191</v>
      </c>
    </row>
    <row r="56" spans="1:8" s="35" customFormat="1" ht="30.75" thickBot="1" x14ac:dyDescent="0.3">
      <c r="A56" s="62" t="s">
        <v>86</v>
      </c>
      <c r="B56" s="47" t="s">
        <v>158</v>
      </c>
      <c r="C56" s="47" t="s">
        <v>125</v>
      </c>
      <c r="D56" s="20" t="s">
        <v>133</v>
      </c>
      <c r="E56" s="83" t="s">
        <v>191</v>
      </c>
      <c r="F56" s="35">
        <v>0.5</v>
      </c>
      <c r="G56" s="24">
        <f t="shared" si="3"/>
        <v>0.6</v>
      </c>
      <c r="H56" s="24">
        <f t="shared" si="4"/>
        <v>0.3</v>
      </c>
    </row>
    <row r="57" spans="1:8" ht="30" x14ac:dyDescent="0.25">
      <c r="A57" s="61" t="s">
        <v>86</v>
      </c>
      <c r="B57" s="40" t="s">
        <v>88</v>
      </c>
      <c r="C57" s="40" t="s">
        <v>124</v>
      </c>
      <c r="D57" s="41" t="s">
        <v>133</v>
      </c>
      <c r="E57" s="83" t="s">
        <v>191</v>
      </c>
      <c r="F57" s="24">
        <v>0.5</v>
      </c>
      <c r="G57" s="24">
        <f t="shared" si="3"/>
        <v>0.6</v>
      </c>
      <c r="H57" s="24">
        <f t="shared" si="4"/>
        <v>0.3</v>
      </c>
    </row>
    <row r="58" spans="1:8" ht="30" x14ac:dyDescent="0.25">
      <c r="A58" s="63" t="s">
        <v>86</v>
      </c>
      <c r="B58" s="30" t="s">
        <v>159</v>
      </c>
      <c r="C58" s="29" t="s">
        <v>125</v>
      </c>
      <c r="D58" s="43" t="s">
        <v>133</v>
      </c>
      <c r="E58" s="83" t="s">
        <v>191</v>
      </c>
      <c r="F58" s="85">
        <v>0.5</v>
      </c>
      <c r="G58" s="24">
        <f t="shared" si="3"/>
        <v>0.6</v>
      </c>
      <c r="H58" s="24">
        <f t="shared" si="4"/>
        <v>0.3</v>
      </c>
    </row>
    <row r="59" spans="1:8" ht="15.75" thickBot="1" x14ac:dyDescent="0.3">
      <c r="A59" s="62" t="s">
        <v>86</v>
      </c>
      <c r="B59" s="47"/>
      <c r="C59" s="47"/>
      <c r="D59" s="20"/>
      <c r="E59" s="83" t="s">
        <v>191</v>
      </c>
      <c r="G59" s="24">
        <f t="shared" si="3"/>
        <v>0.6</v>
      </c>
      <c r="H59" s="24">
        <f t="shared" si="4"/>
        <v>0</v>
      </c>
    </row>
    <row r="60" spans="1:8" ht="45" x14ac:dyDescent="0.25">
      <c r="A60" s="61" t="s">
        <v>90</v>
      </c>
      <c r="B60" s="40" t="s">
        <v>43</v>
      </c>
      <c r="C60" s="40" t="s">
        <v>124</v>
      </c>
      <c r="D60" s="41" t="s">
        <v>133</v>
      </c>
      <c r="E60" s="83" t="s">
        <v>191</v>
      </c>
      <c r="F60" s="24">
        <v>0.5</v>
      </c>
      <c r="G60" s="24">
        <f t="shared" si="3"/>
        <v>0.6</v>
      </c>
      <c r="H60" s="24">
        <f t="shared" si="4"/>
        <v>0.3</v>
      </c>
    </row>
    <row r="61" spans="1:8" ht="30" x14ac:dyDescent="0.25">
      <c r="A61" s="63" t="s">
        <v>90</v>
      </c>
      <c r="B61" s="29" t="s">
        <v>160</v>
      </c>
      <c r="C61" s="29" t="s">
        <v>125</v>
      </c>
      <c r="D61" s="43" t="s">
        <v>133</v>
      </c>
      <c r="E61" s="83" t="s">
        <v>191</v>
      </c>
      <c r="F61" s="24">
        <f>0.5/2</f>
        <v>0.25</v>
      </c>
      <c r="G61" s="24">
        <f t="shared" si="3"/>
        <v>0.6</v>
      </c>
      <c r="H61" s="24">
        <f t="shared" si="4"/>
        <v>0.15</v>
      </c>
    </row>
    <row r="62" spans="1:8" ht="30.75" thickBot="1" x14ac:dyDescent="0.3">
      <c r="A62" s="62" t="s">
        <v>90</v>
      </c>
      <c r="B62" s="47" t="s">
        <v>161</v>
      </c>
      <c r="C62" s="47" t="s">
        <v>125</v>
      </c>
      <c r="D62" s="20" t="s">
        <v>133</v>
      </c>
      <c r="E62" s="83" t="s">
        <v>191</v>
      </c>
      <c r="F62" s="24">
        <f>0.5/2</f>
        <v>0.25</v>
      </c>
      <c r="G62" s="24">
        <f t="shared" si="3"/>
        <v>0.6</v>
      </c>
      <c r="H62" s="24">
        <f t="shared" si="4"/>
        <v>0.15</v>
      </c>
    </row>
    <row r="63" spans="1:8" ht="30" x14ac:dyDescent="0.25">
      <c r="A63" s="61" t="s">
        <v>90</v>
      </c>
      <c r="B63" s="40" t="s">
        <v>91</v>
      </c>
      <c r="C63" s="40" t="s">
        <v>124</v>
      </c>
      <c r="D63" s="41" t="s">
        <v>133</v>
      </c>
      <c r="E63" s="83" t="s">
        <v>191</v>
      </c>
      <c r="F63" s="24">
        <v>0.5</v>
      </c>
      <c r="G63" s="24">
        <f t="shared" si="3"/>
        <v>0.6</v>
      </c>
      <c r="H63" s="24">
        <f t="shared" si="4"/>
        <v>0.3</v>
      </c>
    </row>
    <row r="64" spans="1:8" ht="30" x14ac:dyDescent="0.25">
      <c r="A64" s="63" t="s">
        <v>90</v>
      </c>
      <c r="B64" s="29" t="s">
        <v>162</v>
      </c>
      <c r="C64" s="29" t="s">
        <v>125</v>
      </c>
      <c r="D64" s="43" t="s">
        <v>133</v>
      </c>
      <c r="E64" s="83" t="s">
        <v>191</v>
      </c>
      <c r="F64" s="24">
        <f>0.5/2</f>
        <v>0.25</v>
      </c>
      <c r="G64" s="24">
        <f t="shared" si="3"/>
        <v>0.6</v>
      </c>
      <c r="H64" s="24">
        <f t="shared" si="4"/>
        <v>0.15</v>
      </c>
    </row>
    <row r="65" spans="1:8" ht="30.75" thickBot="1" x14ac:dyDescent="0.3">
      <c r="A65" s="62"/>
      <c r="B65" s="47" t="s">
        <v>163</v>
      </c>
      <c r="C65" s="47" t="s">
        <v>125</v>
      </c>
      <c r="D65" s="20" t="s">
        <v>133</v>
      </c>
      <c r="E65" s="83" t="s">
        <v>191</v>
      </c>
      <c r="F65" s="24">
        <f>0.5/2</f>
        <v>0.25</v>
      </c>
      <c r="G65" s="24">
        <f t="shared" si="3"/>
        <v>0.6</v>
      </c>
      <c r="H65" s="24">
        <f t="shared" si="4"/>
        <v>0.15</v>
      </c>
    </row>
    <row r="66" spans="1:8" ht="30" x14ac:dyDescent="0.25">
      <c r="A66" s="61" t="s">
        <v>90</v>
      </c>
      <c r="B66" s="40" t="s">
        <v>92</v>
      </c>
      <c r="C66" s="40" t="s">
        <v>124</v>
      </c>
      <c r="D66" s="41" t="s">
        <v>133</v>
      </c>
      <c r="E66" s="83" t="s">
        <v>191</v>
      </c>
      <c r="F66" s="24">
        <v>0.5</v>
      </c>
      <c r="G66" s="24">
        <f t="shared" si="3"/>
        <v>0.6</v>
      </c>
      <c r="H66" s="24">
        <f t="shared" si="4"/>
        <v>0.3</v>
      </c>
    </row>
    <row r="67" spans="1:8" ht="30" x14ac:dyDescent="0.25">
      <c r="A67" s="63" t="s">
        <v>90</v>
      </c>
      <c r="B67" s="29" t="s">
        <v>152</v>
      </c>
      <c r="C67" s="29" t="s">
        <v>125</v>
      </c>
      <c r="D67" s="43" t="s">
        <v>133</v>
      </c>
      <c r="E67" s="83" t="s">
        <v>191</v>
      </c>
      <c r="F67" s="24">
        <f>0.5/2</f>
        <v>0.25</v>
      </c>
      <c r="G67" s="24">
        <f t="shared" si="3"/>
        <v>0.6</v>
      </c>
      <c r="H67" s="24">
        <f t="shared" si="4"/>
        <v>0.15</v>
      </c>
    </row>
    <row r="68" spans="1:8" ht="30.75" thickBot="1" x14ac:dyDescent="0.3">
      <c r="A68" s="62" t="s">
        <v>90</v>
      </c>
      <c r="B68" s="47" t="s">
        <v>153</v>
      </c>
      <c r="C68" s="47" t="s">
        <v>125</v>
      </c>
      <c r="D68" s="20" t="s">
        <v>133</v>
      </c>
      <c r="E68" s="83" t="s">
        <v>191</v>
      </c>
      <c r="F68" s="24">
        <f>0.5/2</f>
        <v>0.25</v>
      </c>
      <c r="G68" s="24">
        <f t="shared" si="3"/>
        <v>0.6</v>
      </c>
      <c r="H68" s="24">
        <f t="shared" si="4"/>
        <v>0.15</v>
      </c>
    </row>
    <row r="69" spans="1:8" ht="30" x14ac:dyDescent="0.25">
      <c r="A69" s="61" t="s">
        <v>90</v>
      </c>
      <c r="B69" s="40" t="s">
        <v>164</v>
      </c>
      <c r="C69" s="40" t="s">
        <v>124</v>
      </c>
      <c r="D69" s="41" t="s">
        <v>133</v>
      </c>
      <c r="E69" s="83" t="s">
        <v>191</v>
      </c>
      <c r="F69" s="24">
        <v>0.5</v>
      </c>
      <c r="G69" s="24">
        <f t="shared" si="3"/>
        <v>0.6</v>
      </c>
      <c r="H69" s="24">
        <f t="shared" si="4"/>
        <v>0.3</v>
      </c>
    </row>
    <row r="70" spans="1:8" ht="30" x14ac:dyDescent="0.25">
      <c r="A70" s="63" t="s">
        <v>90</v>
      </c>
      <c r="B70" s="29" t="s">
        <v>165</v>
      </c>
      <c r="C70" s="29" t="s">
        <v>125</v>
      </c>
      <c r="D70" s="43" t="s">
        <v>133</v>
      </c>
      <c r="E70" s="83" t="s">
        <v>191</v>
      </c>
      <c r="F70" s="24">
        <f>0.5/2</f>
        <v>0.25</v>
      </c>
      <c r="G70" s="24">
        <f t="shared" si="3"/>
        <v>0.6</v>
      </c>
      <c r="H70" s="24">
        <f t="shared" si="4"/>
        <v>0.15</v>
      </c>
    </row>
    <row r="71" spans="1:8" ht="30.75" thickBot="1" x14ac:dyDescent="0.3">
      <c r="A71" s="62" t="s">
        <v>90</v>
      </c>
      <c r="B71" s="47" t="s">
        <v>166</v>
      </c>
      <c r="C71" s="47" t="s">
        <v>125</v>
      </c>
      <c r="D71" s="20" t="s">
        <v>133</v>
      </c>
      <c r="E71" s="83" t="s">
        <v>191</v>
      </c>
      <c r="F71" s="24">
        <f>0.5/2</f>
        <v>0.25</v>
      </c>
      <c r="G71" s="24">
        <f t="shared" si="3"/>
        <v>0.6</v>
      </c>
      <c r="H71" s="24">
        <f t="shared" si="4"/>
        <v>0.15</v>
      </c>
    </row>
    <row r="72" spans="1:8" ht="30" x14ac:dyDescent="0.25">
      <c r="A72" s="61" t="s">
        <v>90</v>
      </c>
      <c r="B72" s="40" t="s">
        <v>95</v>
      </c>
      <c r="C72" s="40" t="s">
        <v>124</v>
      </c>
      <c r="D72" s="41" t="s">
        <v>133</v>
      </c>
      <c r="E72" s="83" t="s">
        <v>191</v>
      </c>
      <c r="F72" s="24">
        <v>0.5</v>
      </c>
      <c r="G72" s="24">
        <f t="shared" si="3"/>
        <v>0.6</v>
      </c>
      <c r="H72" s="24">
        <f t="shared" si="4"/>
        <v>0.3</v>
      </c>
    </row>
    <row r="73" spans="1:8" ht="30" x14ac:dyDescent="0.25">
      <c r="A73" s="63" t="s">
        <v>90</v>
      </c>
      <c r="B73" s="29" t="s">
        <v>167</v>
      </c>
      <c r="C73" s="29" t="s">
        <v>125</v>
      </c>
      <c r="D73" s="43" t="s">
        <v>133</v>
      </c>
      <c r="E73" s="83" t="s">
        <v>191</v>
      </c>
      <c r="F73" s="24">
        <f>0.5/2</f>
        <v>0.25</v>
      </c>
      <c r="G73" s="24">
        <f t="shared" si="3"/>
        <v>0.6</v>
      </c>
      <c r="H73" s="24">
        <f t="shared" si="4"/>
        <v>0.15</v>
      </c>
    </row>
    <row r="74" spans="1:8" ht="60.75" thickBot="1" x14ac:dyDescent="0.3">
      <c r="A74" s="62" t="s">
        <v>90</v>
      </c>
      <c r="B74" s="47" t="s">
        <v>94</v>
      </c>
      <c r="C74" s="47" t="s">
        <v>125</v>
      </c>
      <c r="D74" s="20" t="s">
        <v>133</v>
      </c>
      <c r="E74" s="83" t="s">
        <v>191</v>
      </c>
      <c r="F74" s="24">
        <f>0.5/2</f>
        <v>0.25</v>
      </c>
      <c r="G74" s="24">
        <f t="shared" si="3"/>
        <v>0.6</v>
      </c>
      <c r="H74" s="24">
        <f t="shared" si="4"/>
        <v>0.15</v>
      </c>
    </row>
    <row r="75" spans="1:8" ht="60" x14ac:dyDescent="0.25">
      <c r="A75" s="61" t="s">
        <v>89</v>
      </c>
      <c r="B75" s="64" t="s">
        <v>169</v>
      </c>
      <c r="C75" s="64" t="s">
        <v>124</v>
      </c>
      <c r="D75" s="41" t="s">
        <v>133</v>
      </c>
      <c r="E75" s="83" t="s">
        <v>191</v>
      </c>
      <c r="F75" s="24">
        <v>0.5</v>
      </c>
      <c r="G75" s="24">
        <f t="shared" si="3"/>
        <v>0.6</v>
      </c>
      <c r="H75" s="24">
        <f t="shared" si="4"/>
        <v>0.3</v>
      </c>
    </row>
    <row r="76" spans="1:8" ht="30" x14ac:dyDescent="0.25">
      <c r="A76" s="63" t="s">
        <v>89</v>
      </c>
      <c r="B76" s="30" t="s">
        <v>168</v>
      </c>
      <c r="C76" s="34" t="s">
        <v>125</v>
      </c>
      <c r="D76" s="43" t="s">
        <v>133</v>
      </c>
      <c r="E76" s="83" t="s">
        <v>191</v>
      </c>
      <c r="F76" s="24">
        <f>0.5/4</f>
        <v>0.125</v>
      </c>
      <c r="G76" s="24">
        <f t="shared" si="3"/>
        <v>0.6</v>
      </c>
      <c r="H76" s="24">
        <f t="shared" si="4"/>
        <v>7.4999999999999997E-2</v>
      </c>
    </row>
    <row r="77" spans="1:8" ht="30" x14ac:dyDescent="0.25">
      <c r="A77" s="63" t="s">
        <v>89</v>
      </c>
      <c r="B77" s="30" t="s">
        <v>170</v>
      </c>
      <c r="C77" s="34" t="s">
        <v>125</v>
      </c>
      <c r="D77" s="43" t="s">
        <v>133</v>
      </c>
      <c r="E77" s="83" t="s">
        <v>191</v>
      </c>
      <c r="F77" s="24">
        <f>0.5/4</f>
        <v>0.125</v>
      </c>
      <c r="G77" s="24">
        <f t="shared" si="3"/>
        <v>0.6</v>
      </c>
      <c r="H77" s="24">
        <f t="shared" si="4"/>
        <v>7.4999999999999997E-2</v>
      </c>
    </row>
    <row r="78" spans="1:8" ht="15.75" thickBot="1" x14ac:dyDescent="0.3">
      <c r="A78" s="62" t="s">
        <v>89</v>
      </c>
      <c r="B78" s="52" t="s">
        <v>171</v>
      </c>
      <c r="C78" s="65" t="s">
        <v>125</v>
      </c>
      <c r="D78" s="20" t="s">
        <v>133</v>
      </c>
      <c r="E78" s="83" t="s">
        <v>191</v>
      </c>
      <c r="F78" s="24">
        <f>0.5/4</f>
        <v>0.125</v>
      </c>
      <c r="G78" s="24">
        <f t="shared" si="3"/>
        <v>0.6</v>
      </c>
      <c r="H78" s="24">
        <f t="shared" si="4"/>
        <v>7.4999999999999997E-2</v>
      </c>
    </row>
    <row r="79" spans="1:8" ht="45" x14ac:dyDescent="0.25">
      <c r="A79" s="66" t="s">
        <v>89</v>
      </c>
      <c r="B79" s="36" t="s">
        <v>172</v>
      </c>
      <c r="C79" s="37" t="s">
        <v>124</v>
      </c>
      <c r="D79" s="67" t="s">
        <v>133</v>
      </c>
      <c r="E79" s="83" t="s">
        <v>191</v>
      </c>
      <c r="G79" s="24">
        <f t="shared" si="3"/>
        <v>0.6</v>
      </c>
      <c r="H79" s="24">
        <f t="shared" si="4"/>
        <v>0</v>
      </c>
    </row>
    <row r="80" spans="1:8" ht="30.75" thickBot="1" x14ac:dyDescent="0.3">
      <c r="A80" s="62" t="s">
        <v>89</v>
      </c>
      <c r="B80" s="47" t="s">
        <v>173</v>
      </c>
      <c r="C80" s="65" t="s">
        <v>125</v>
      </c>
      <c r="D80" s="20" t="s">
        <v>133</v>
      </c>
      <c r="E80" s="83" t="s">
        <v>191</v>
      </c>
      <c r="F80" s="24">
        <f>0.5/4</f>
        <v>0.125</v>
      </c>
      <c r="G80" s="24">
        <f t="shared" si="3"/>
        <v>0.6</v>
      </c>
      <c r="H80" s="24">
        <f t="shared" si="4"/>
        <v>7.4999999999999997E-2</v>
      </c>
    </row>
    <row r="81" spans="1:8" ht="45" x14ac:dyDescent="0.25">
      <c r="A81" s="39" t="s">
        <v>96</v>
      </c>
      <c r="B81" s="40" t="s">
        <v>97</v>
      </c>
      <c r="C81" s="40" t="s">
        <v>124</v>
      </c>
      <c r="D81" s="41" t="s">
        <v>133</v>
      </c>
      <c r="E81" s="83" t="s">
        <v>191</v>
      </c>
      <c r="F81" s="24">
        <v>0.5</v>
      </c>
      <c r="G81" s="24">
        <f t="shared" si="3"/>
        <v>0.6</v>
      </c>
      <c r="H81" s="24">
        <f t="shared" si="4"/>
        <v>0.3</v>
      </c>
    </row>
    <row r="82" spans="1:8" ht="30" x14ac:dyDescent="0.25">
      <c r="A82" s="42" t="s">
        <v>96</v>
      </c>
      <c r="B82" s="29" t="s">
        <v>174</v>
      </c>
      <c r="C82" s="29" t="s">
        <v>125</v>
      </c>
      <c r="D82" s="43" t="s">
        <v>133</v>
      </c>
      <c r="E82" s="83" t="s">
        <v>191</v>
      </c>
      <c r="F82" s="24">
        <f>0.5/3</f>
        <v>0.16666666666666666</v>
      </c>
      <c r="G82" s="24">
        <f t="shared" si="3"/>
        <v>0.6</v>
      </c>
      <c r="H82" s="24">
        <f t="shared" si="4"/>
        <v>9.9999999999999992E-2</v>
      </c>
    </row>
    <row r="83" spans="1:8" ht="30" x14ac:dyDescent="0.25">
      <c r="A83" s="42" t="s">
        <v>96</v>
      </c>
      <c r="B83" s="29" t="s">
        <v>98</v>
      </c>
      <c r="C83" s="29" t="s">
        <v>125</v>
      </c>
      <c r="D83" s="43" t="s">
        <v>133</v>
      </c>
      <c r="E83" s="83" t="s">
        <v>191</v>
      </c>
      <c r="F83" s="24">
        <f t="shared" ref="F83:F84" si="5">0.5/3</f>
        <v>0.16666666666666666</v>
      </c>
      <c r="G83" s="24">
        <f t="shared" si="3"/>
        <v>0.6</v>
      </c>
      <c r="H83" s="24">
        <f t="shared" si="4"/>
        <v>9.9999999999999992E-2</v>
      </c>
    </row>
    <row r="84" spans="1:8" ht="30.75" thickBot="1" x14ac:dyDescent="0.3">
      <c r="A84" s="46" t="s">
        <v>96</v>
      </c>
      <c r="B84" s="47" t="s">
        <v>175</v>
      </c>
      <c r="C84" s="47" t="s">
        <v>125</v>
      </c>
      <c r="D84" s="20" t="s">
        <v>133</v>
      </c>
      <c r="E84" s="83" t="s">
        <v>191</v>
      </c>
      <c r="F84" s="24">
        <f t="shared" si="5"/>
        <v>0.16666666666666666</v>
      </c>
      <c r="G84" s="24">
        <f t="shared" si="3"/>
        <v>0.6</v>
      </c>
      <c r="H84" s="24">
        <f t="shared" si="4"/>
        <v>9.9999999999999992E-2</v>
      </c>
    </row>
    <row r="85" spans="1:8" ht="60" x14ac:dyDescent="0.25">
      <c r="A85" s="39" t="s">
        <v>96</v>
      </c>
      <c r="B85" s="64" t="s">
        <v>177</v>
      </c>
      <c r="C85" s="64" t="s">
        <v>124</v>
      </c>
      <c r="D85" s="41" t="s">
        <v>133</v>
      </c>
      <c r="E85" s="83" t="s">
        <v>191</v>
      </c>
      <c r="F85" s="24">
        <v>0.5</v>
      </c>
      <c r="G85" s="24">
        <f t="shared" si="3"/>
        <v>0.6</v>
      </c>
      <c r="H85" s="24">
        <f t="shared" si="4"/>
        <v>0.3</v>
      </c>
    </row>
    <row r="86" spans="1:8" ht="30" x14ac:dyDescent="0.25">
      <c r="A86" s="42" t="s">
        <v>96</v>
      </c>
      <c r="B86" s="34" t="s">
        <v>176</v>
      </c>
      <c r="C86" s="34" t="s">
        <v>125</v>
      </c>
      <c r="D86" s="43" t="s">
        <v>133</v>
      </c>
      <c r="E86" s="83" t="s">
        <v>191</v>
      </c>
      <c r="F86" s="24">
        <f>0.5/5</f>
        <v>0.1</v>
      </c>
      <c r="G86" s="24">
        <f t="shared" si="3"/>
        <v>0.6</v>
      </c>
      <c r="H86" s="24">
        <f t="shared" si="4"/>
        <v>0.06</v>
      </c>
    </row>
    <row r="87" spans="1:8" ht="45" x14ac:dyDescent="0.25">
      <c r="A87" s="68" t="s">
        <v>96</v>
      </c>
      <c r="B87" s="29" t="s">
        <v>127</v>
      </c>
      <c r="C87" s="34" t="s">
        <v>125</v>
      </c>
      <c r="D87" s="43" t="s">
        <v>133</v>
      </c>
      <c r="E87" s="83" t="s">
        <v>191</v>
      </c>
      <c r="F87" s="24">
        <f t="shared" ref="F87:F90" si="6">0.5/5</f>
        <v>0.1</v>
      </c>
      <c r="G87" s="24">
        <f t="shared" si="3"/>
        <v>0.6</v>
      </c>
      <c r="H87" s="24">
        <f t="shared" si="4"/>
        <v>0.06</v>
      </c>
    </row>
    <row r="88" spans="1:8" ht="45" x14ac:dyDescent="0.25">
      <c r="A88" s="68" t="s">
        <v>96</v>
      </c>
      <c r="B88" s="29" t="s">
        <v>126</v>
      </c>
      <c r="C88" s="29" t="s">
        <v>125</v>
      </c>
      <c r="D88" s="43" t="s">
        <v>133</v>
      </c>
      <c r="E88" s="83" t="s">
        <v>191</v>
      </c>
      <c r="F88" s="24">
        <f t="shared" si="6"/>
        <v>0.1</v>
      </c>
      <c r="G88" s="24">
        <f t="shared" si="3"/>
        <v>0.6</v>
      </c>
      <c r="H88" s="24">
        <f t="shared" si="4"/>
        <v>0.06</v>
      </c>
    </row>
    <row r="89" spans="1:8" ht="45" x14ac:dyDescent="0.25">
      <c r="A89" s="42" t="s">
        <v>96</v>
      </c>
      <c r="B89" s="38" t="s">
        <v>99</v>
      </c>
      <c r="C89" s="29" t="s">
        <v>125</v>
      </c>
      <c r="D89" s="43" t="s">
        <v>133</v>
      </c>
      <c r="E89" s="83" t="s">
        <v>191</v>
      </c>
      <c r="F89" s="24">
        <f t="shared" si="6"/>
        <v>0.1</v>
      </c>
      <c r="G89" s="24">
        <f t="shared" si="3"/>
        <v>0.6</v>
      </c>
      <c r="H89" s="24">
        <f t="shared" si="4"/>
        <v>0.06</v>
      </c>
    </row>
    <row r="90" spans="1:8" ht="45" x14ac:dyDescent="0.25">
      <c r="A90" s="68" t="s">
        <v>96</v>
      </c>
      <c r="B90" s="38" t="s">
        <v>101</v>
      </c>
      <c r="C90" s="29" t="s">
        <v>125</v>
      </c>
      <c r="D90" s="43" t="s">
        <v>133</v>
      </c>
      <c r="E90" s="83" t="s">
        <v>191</v>
      </c>
      <c r="F90" s="24">
        <f t="shared" si="6"/>
        <v>0.1</v>
      </c>
      <c r="G90" s="24">
        <f t="shared" si="3"/>
        <v>0.6</v>
      </c>
      <c r="H90" s="24">
        <f t="shared" si="4"/>
        <v>0.06</v>
      </c>
    </row>
    <row r="91" spans="1:8" ht="30.75" thickBot="1" x14ac:dyDescent="0.3">
      <c r="A91" s="57" t="s">
        <v>96</v>
      </c>
      <c r="B91" s="59" t="s">
        <v>100</v>
      </c>
      <c r="C91" s="59" t="s">
        <v>124</v>
      </c>
      <c r="D91" s="69" t="s">
        <v>133</v>
      </c>
      <c r="E91" s="83" t="s">
        <v>191</v>
      </c>
      <c r="G91" s="24">
        <f t="shared" si="3"/>
        <v>0.6</v>
      </c>
      <c r="H91" s="24">
        <f t="shared" si="4"/>
        <v>0</v>
      </c>
    </row>
    <row r="92" spans="1:8" ht="75" x14ac:dyDescent="0.25">
      <c r="A92" s="70" t="s">
        <v>102</v>
      </c>
      <c r="B92" s="40" t="s">
        <v>103</v>
      </c>
      <c r="C92" s="40" t="s">
        <v>124</v>
      </c>
      <c r="D92" s="41" t="s">
        <v>133</v>
      </c>
      <c r="E92" s="83" t="s">
        <v>191</v>
      </c>
      <c r="F92" s="24">
        <v>0.5</v>
      </c>
      <c r="G92" s="24">
        <f t="shared" si="3"/>
        <v>0.6</v>
      </c>
      <c r="H92" s="24">
        <f t="shared" si="4"/>
        <v>0.3</v>
      </c>
    </row>
    <row r="93" spans="1:8" ht="45" x14ac:dyDescent="0.25">
      <c r="A93" s="71" t="s">
        <v>102</v>
      </c>
      <c r="B93" s="29" t="s">
        <v>178</v>
      </c>
      <c r="C93" s="29" t="s">
        <v>125</v>
      </c>
      <c r="D93" s="43" t="s">
        <v>133</v>
      </c>
      <c r="E93" s="83" t="s">
        <v>191</v>
      </c>
      <c r="F93" s="24">
        <f>0.5/3</f>
        <v>0.16666666666666666</v>
      </c>
      <c r="G93" s="24">
        <f t="shared" si="3"/>
        <v>0.6</v>
      </c>
      <c r="H93" s="24">
        <f t="shared" si="4"/>
        <v>9.9999999999999992E-2</v>
      </c>
    </row>
    <row r="94" spans="1:8" ht="30" x14ac:dyDescent="0.25">
      <c r="A94" s="71" t="s">
        <v>102</v>
      </c>
      <c r="B94" s="29" t="s">
        <v>179</v>
      </c>
      <c r="C94" s="29" t="s">
        <v>125</v>
      </c>
      <c r="D94" s="43" t="s">
        <v>133</v>
      </c>
      <c r="E94" s="83" t="s">
        <v>191</v>
      </c>
      <c r="F94" s="24">
        <f t="shared" ref="F94:F95" si="7">0.5/3</f>
        <v>0.16666666666666666</v>
      </c>
      <c r="G94" s="24">
        <f t="shared" si="3"/>
        <v>0.6</v>
      </c>
      <c r="H94" s="24">
        <f t="shared" si="4"/>
        <v>9.9999999999999992E-2</v>
      </c>
    </row>
    <row r="95" spans="1:8" ht="30.75" thickBot="1" x14ac:dyDescent="0.3">
      <c r="A95" s="72" t="s">
        <v>102</v>
      </c>
      <c r="B95" s="47" t="s">
        <v>105</v>
      </c>
      <c r="C95" s="47" t="s">
        <v>125</v>
      </c>
      <c r="D95" s="20" t="s">
        <v>133</v>
      </c>
      <c r="E95" s="83" t="s">
        <v>191</v>
      </c>
      <c r="F95" s="24">
        <f t="shared" si="7"/>
        <v>0.16666666666666666</v>
      </c>
      <c r="G95" s="24">
        <f t="shared" si="3"/>
        <v>0.6</v>
      </c>
      <c r="H95" s="24">
        <f t="shared" si="4"/>
        <v>9.9999999999999992E-2</v>
      </c>
    </row>
    <row r="96" spans="1:8" ht="45" x14ac:dyDescent="0.25">
      <c r="A96" s="70" t="s">
        <v>102</v>
      </c>
      <c r="B96" s="40" t="s">
        <v>104</v>
      </c>
      <c r="C96" s="40" t="s">
        <v>124</v>
      </c>
      <c r="D96" s="41" t="s">
        <v>133</v>
      </c>
      <c r="E96" s="83" t="s">
        <v>191</v>
      </c>
      <c r="F96" s="24">
        <v>0.5</v>
      </c>
      <c r="G96" s="24">
        <f t="shared" si="3"/>
        <v>0.6</v>
      </c>
      <c r="H96" s="24">
        <f t="shared" si="4"/>
        <v>0.3</v>
      </c>
    </row>
    <row r="97" spans="1:8" ht="45" x14ac:dyDescent="0.25">
      <c r="A97" s="71" t="s">
        <v>102</v>
      </c>
      <c r="B97" s="29" t="s">
        <v>180</v>
      </c>
      <c r="C97" s="29" t="s">
        <v>125</v>
      </c>
      <c r="D97" s="43" t="s">
        <v>133</v>
      </c>
      <c r="E97" s="83" t="s">
        <v>191</v>
      </c>
      <c r="F97" s="24">
        <v>0.5</v>
      </c>
      <c r="G97" s="24">
        <f t="shared" si="3"/>
        <v>0.6</v>
      </c>
      <c r="H97" s="24">
        <f t="shared" si="4"/>
        <v>0.3</v>
      </c>
    </row>
    <row r="98" spans="1:8" ht="15.75" thickBot="1" x14ac:dyDescent="0.3">
      <c r="A98" s="73" t="s">
        <v>102</v>
      </c>
      <c r="B98" s="74"/>
      <c r="C98" s="74"/>
      <c r="D98" s="75"/>
      <c r="E98" s="83" t="s">
        <v>191</v>
      </c>
      <c r="G98" s="24">
        <f t="shared" si="3"/>
        <v>0.6</v>
      </c>
      <c r="H98" s="24">
        <f t="shared" si="4"/>
        <v>0</v>
      </c>
    </row>
    <row r="99" spans="1:8" ht="30" x14ac:dyDescent="0.25">
      <c r="A99" s="70" t="s">
        <v>102</v>
      </c>
      <c r="B99" s="40" t="s">
        <v>106</v>
      </c>
      <c r="C99" s="40" t="s">
        <v>124</v>
      </c>
      <c r="D99" s="41" t="s">
        <v>133</v>
      </c>
      <c r="E99" s="83" t="s">
        <v>191</v>
      </c>
      <c r="F99" s="24">
        <v>0.5</v>
      </c>
      <c r="G99" s="24">
        <f t="shared" si="3"/>
        <v>0.6</v>
      </c>
      <c r="H99" s="24">
        <f t="shared" si="4"/>
        <v>0.3</v>
      </c>
    </row>
    <row r="100" spans="1:8" ht="30" x14ac:dyDescent="0.25">
      <c r="A100" s="71" t="s">
        <v>102</v>
      </c>
      <c r="B100" s="29" t="s">
        <v>181</v>
      </c>
      <c r="C100" s="29" t="s">
        <v>125</v>
      </c>
      <c r="D100" s="43" t="s">
        <v>133</v>
      </c>
      <c r="E100" s="83" t="s">
        <v>191</v>
      </c>
      <c r="F100" s="24">
        <f>0.5/2</f>
        <v>0.25</v>
      </c>
      <c r="G100" s="24">
        <f t="shared" si="3"/>
        <v>0.6</v>
      </c>
      <c r="H100" s="24">
        <f t="shared" si="4"/>
        <v>0.15</v>
      </c>
    </row>
    <row r="101" spans="1:8" ht="30" x14ac:dyDescent="0.25">
      <c r="A101" s="71" t="s">
        <v>102</v>
      </c>
      <c r="B101" s="29" t="s">
        <v>182</v>
      </c>
      <c r="C101" s="29" t="s">
        <v>125</v>
      </c>
      <c r="D101" s="43" t="s">
        <v>133</v>
      </c>
      <c r="E101" s="83" t="s">
        <v>191</v>
      </c>
      <c r="F101" s="24">
        <f>0.5/2</f>
        <v>0.25</v>
      </c>
      <c r="G101" s="24">
        <f t="shared" si="3"/>
        <v>0.6</v>
      </c>
      <c r="H101" s="24">
        <f t="shared" si="4"/>
        <v>0.15</v>
      </c>
    </row>
    <row r="102" spans="1:8" ht="45.75" thickBot="1" x14ac:dyDescent="0.3">
      <c r="A102" s="76" t="s">
        <v>102</v>
      </c>
      <c r="B102" s="77" t="s">
        <v>109</v>
      </c>
      <c r="C102" s="77" t="s">
        <v>124</v>
      </c>
      <c r="D102" s="69"/>
      <c r="E102" s="83" t="s">
        <v>189</v>
      </c>
      <c r="G102" s="24">
        <f t="shared" si="3"/>
        <v>1</v>
      </c>
      <c r="H102" s="24">
        <f t="shared" si="4"/>
        <v>0</v>
      </c>
    </row>
    <row r="103" spans="1:8" ht="45" x14ac:dyDescent="0.25">
      <c r="A103" s="70" t="s">
        <v>102</v>
      </c>
      <c r="B103" s="40" t="s">
        <v>107</v>
      </c>
      <c r="C103" s="40" t="s">
        <v>124</v>
      </c>
      <c r="D103" s="41" t="s">
        <v>133</v>
      </c>
      <c r="E103" s="83" t="s">
        <v>189</v>
      </c>
      <c r="F103" s="24">
        <v>0.5</v>
      </c>
      <c r="G103" s="24">
        <f t="shared" si="3"/>
        <v>1</v>
      </c>
      <c r="H103" s="24">
        <f t="shared" si="4"/>
        <v>0.5</v>
      </c>
    </row>
    <row r="104" spans="1:8" ht="60" x14ac:dyDescent="0.25">
      <c r="A104" s="78" t="s">
        <v>102</v>
      </c>
      <c r="B104" s="29" t="s">
        <v>111</v>
      </c>
      <c r="C104" s="29" t="s">
        <v>125</v>
      </c>
      <c r="D104" s="43" t="s">
        <v>133</v>
      </c>
      <c r="E104" s="83" t="s">
        <v>189</v>
      </c>
      <c r="F104" s="24">
        <v>0.1</v>
      </c>
      <c r="G104" s="24">
        <f t="shared" si="3"/>
        <v>1</v>
      </c>
      <c r="H104" s="24">
        <f t="shared" si="4"/>
        <v>0.1</v>
      </c>
    </row>
    <row r="105" spans="1:8" ht="45" x14ac:dyDescent="0.25">
      <c r="A105" s="78" t="s">
        <v>102</v>
      </c>
      <c r="B105" s="29" t="s">
        <v>112</v>
      </c>
      <c r="C105" s="29" t="s">
        <v>125</v>
      </c>
      <c r="D105" s="43" t="s">
        <v>133</v>
      </c>
      <c r="E105" s="83" t="s">
        <v>189</v>
      </c>
      <c r="F105" s="24">
        <v>0.1</v>
      </c>
      <c r="G105" s="24">
        <f t="shared" si="3"/>
        <v>1</v>
      </c>
      <c r="H105" s="24">
        <f t="shared" si="4"/>
        <v>0.1</v>
      </c>
    </row>
    <row r="106" spans="1:8" ht="45" x14ac:dyDescent="0.25">
      <c r="A106" s="78" t="s">
        <v>102</v>
      </c>
      <c r="B106" s="29" t="s">
        <v>113</v>
      </c>
      <c r="C106" s="29" t="s">
        <v>125</v>
      </c>
      <c r="D106" s="43" t="s">
        <v>133</v>
      </c>
      <c r="E106" s="83" t="s">
        <v>189</v>
      </c>
      <c r="F106" s="24">
        <v>0.1</v>
      </c>
      <c r="G106" s="24">
        <f t="shared" si="3"/>
        <v>1</v>
      </c>
      <c r="H106" s="24">
        <f t="shared" si="4"/>
        <v>0.1</v>
      </c>
    </row>
    <row r="107" spans="1:8" ht="45" x14ac:dyDescent="0.25">
      <c r="A107" s="78" t="s">
        <v>102</v>
      </c>
      <c r="B107" s="29" t="s">
        <v>114</v>
      </c>
      <c r="C107" s="29" t="s">
        <v>125</v>
      </c>
      <c r="D107" s="43" t="s">
        <v>133</v>
      </c>
      <c r="E107" s="83" t="s">
        <v>189</v>
      </c>
      <c r="F107" s="24">
        <v>0.1</v>
      </c>
      <c r="G107" s="24">
        <f t="shared" si="3"/>
        <v>1</v>
      </c>
      <c r="H107" s="24">
        <f t="shared" si="4"/>
        <v>0.1</v>
      </c>
    </row>
    <row r="108" spans="1:8" ht="30.75" thickBot="1" x14ac:dyDescent="0.3">
      <c r="A108" s="73" t="s">
        <v>102</v>
      </c>
      <c r="B108" s="47" t="s">
        <v>108</v>
      </c>
      <c r="C108" s="47" t="s">
        <v>125</v>
      </c>
      <c r="D108" s="20" t="s">
        <v>133</v>
      </c>
      <c r="E108" s="83" t="s">
        <v>191</v>
      </c>
      <c r="F108" s="24">
        <v>0.1</v>
      </c>
      <c r="G108" s="24">
        <f t="shared" ref="G108:G130" si="8">+IF(E108="SI",1,IF(E108="PARCIALMENTE",0.6,IF(E108="NO",0,0)))</f>
        <v>0.6</v>
      </c>
      <c r="H108" s="24">
        <f t="shared" ref="H108:H130" si="9">+F108*G108</f>
        <v>0.06</v>
      </c>
    </row>
    <row r="109" spans="1:8" ht="30.75" thickBot="1" x14ac:dyDescent="0.3">
      <c r="A109" s="21" t="s">
        <v>102</v>
      </c>
      <c r="B109" s="79" t="s">
        <v>110</v>
      </c>
      <c r="C109" s="79" t="s">
        <v>124</v>
      </c>
      <c r="D109" s="80" t="s">
        <v>133</v>
      </c>
      <c r="E109" s="83" t="s">
        <v>191</v>
      </c>
    </row>
    <row r="110" spans="1:8" x14ac:dyDescent="0.25">
      <c r="E110" s="83"/>
    </row>
    <row r="111" spans="1:8" x14ac:dyDescent="0.25">
      <c r="A111" s="23" t="s">
        <v>115</v>
      </c>
      <c r="B111" s="23"/>
      <c r="C111" s="23"/>
      <c r="D111" s="23"/>
      <c r="E111" s="83"/>
      <c r="G111" s="24">
        <f t="shared" si="8"/>
        <v>0</v>
      </c>
      <c r="H111" s="24">
        <f t="shared" si="9"/>
        <v>0</v>
      </c>
    </row>
    <row r="112" spans="1:8" ht="15.75" thickBot="1" x14ac:dyDescent="0.3">
      <c r="A112" s="27" t="s">
        <v>129</v>
      </c>
      <c r="B112" s="27" t="s">
        <v>130</v>
      </c>
      <c r="C112" s="28" t="s">
        <v>131</v>
      </c>
      <c r="D112" s="28" t="s">
        <v>8</v>
      </c>
      <c r="E112" s="83"/>
      <c r="G112" s="24">
        <f t="shared" si="8"/>
        <v>0</v>
      </c>
      <c r="H112" s="24">
        <f t="shared" si="9"/>
        <v>0</v>
      </c>
    </row>
    <row r="113" spans="1:8" ht="30" x14ac:dyDescent="0.25">
      <c r="A113" s="39" t="s">
        <v>115</v>
      </c>
      <c r="B113" s="64" t="s">
        <v>56</v>
      </c>
      <c r="C113" s="64" t="s">
        <v>124</v>
      </c>
      <c r="D113" s="41" t="s">
        <v>133</v>
      </c>
      <c r="E113" s="83" t="s">
        <v>191</v>
      </c>
      <c r="F113" s="24">
        <v>0.5</v>
      </c>
      <c r="G113" s="24">
        <f t="shared" si="8"/>
        <v>0.6</v>
      </c>
      <c r="H113" s="24">
        <f t="shared" si="9"/>
        <v>0.3</v>
      </c>
    </row>
    <row r="114" spans="1:8" ht="45" x14ac:dyDescent="0.25">
      <c r="A114" s="68" t="s">
        <v>115</v>
      </c>
      <c r="B114" s="29" t="s">
        <v>116</v>
      </c>
      <c r="C114" s="29" t="s">
        <v>125</v>
      </c>
      <c r="D114" s="43" t="s">
        <v>133</v>
      </c>
      <c r="E114" s="83" t="s">
        <v>191</v>
      </c>
      <c r="F114" s="24">
        <f>0.5/2</f>
        <v>0.25</v>
      </c>
      <c r="G114" s="24">
        <f t="shared" si="8"/>
        <v>0.6</v>
      </c>
      <c r="H114" s="24">
        <f t="shared" si="9"/>
        <v>0.15</v>
      </c>
    </row>
    <row r="115" spans="1:8" ht="30.75" thickBot="1" x14ac:dyDescent="0.3">
      <c r="A115" s="81" t="s">
        <v>115</v>
      </c>
      <c r="B115" s="47" t="s">
        <v>128</v>
      </c>
      <c r="C115" s="47" t="s">
        <v>125</v>
      </c>
      <c r="D115" s="20" t="s">
        <v>133</v>
      </c>
      <c r="E115" s="83" t="s">
        <v>191</v>
      </c>
      <c r="F115" s="24">
        <f>0.5/2</f>
        <v>0.25</v>
      </c>
      <c r="G115" s="24">
        <f t="shared" si="8"/>
        <v>0.6</v>
      </c>
      <c r="H115" s="24">
        <f t="shared" si="9"/>
        <v>0.15</v>
      </c>
    </row>
    <row r="116" spans="1:8" x14ac:dyDescent="0.25">
      <c r="E116" s="83"/>
    </row>
    <row r="117" spans="1:8" x14ac:dyDescent="0.25">
      <c r="A117" s="23" t="s">
        <v>117</v>
      </c>
      <c r="B117" s="23"/>
      <c r="C117" s="23"/>
      <c r="D117" s="23"/>
      <c r="E117" s="83"/>
    </row>
    <row r="118" spans="1:8" ht="15.75" thickBot="1" x14ac:dyDescent="0.3">
      <c r="A118" s="27" t="s">
        <v>129</v>
      </c>
      <c r="B118" s="27" t="s">
        <v>130</v>
      </c>
      <c r="C118" s="28" t="s">
        <v>131</v>
      </c>
      <c r="D118" s="28" t="s">
        <v>8</v>
      </c>
      <c r="E118" s="83"/>
    </row>
    <row r="119" spans="1:8" ht="30" x14ac:dyDescent="0.25">
      <c r="A119" s="39" t="s">
        <v>117</v>
      </c>
      <c r="B119" s="40" t="s">
        <v>188</v>
      </c>
      <c r="C119" s="40" t="s">
        <v>124</v>
      </c>
      <c r="D119" s="41" t="s">
        <v>133</v>
      </c>
      <c r="E119" s="83" t="s">
        <v>191</v>
      </c>
      <c r="F119" s="24">
        <v>0.5</v>
      </c>
      <c r="G119" s="24">
        <f t="shared" si="8"/>
        <v>0.6</v>
      </c>
      <c r="H119" s="24">
        <f t="shared" si="9"/>
        <v>0.3</v>
      </c>
    </row>
    <row r="120" spans="1:8" ht="30.75" thickBot="1" x14ac:dyDescent="0.3">
      <c r="A120" s="46" t="s">
        <v>117</v>
      </c>
      <c r="B120" s="47" t="s">
        <v>187</v>
      </c>
      <c r="C120" s="65" t="s">
        <v>125</v>
      </c>
      <c r="D120" s="20" t="s">
        <v>133</v>
      </c>
      <c r="E120" s="83" t="s">
        <v>191</v>
      </c>
      <c r="F120" s="24">
        <v>0.5</v>
      </c>
      <c r="G120" s="24">
        <f t="shared" si="8"/>
        <v>0.6</v>
      </c>
      <c r="H120" s="24">
        <f t="shared" si="9"/>
        <v>0.3</v>
      </c>
    </row>
    <row r="121" spans="1:8" ht="45" x14ac:dyDescent="0.25">
      <c r="A121" s="39" t="s">
        <v>117</v>
      </c>
      <c r="B121" s="40" t="s">
        <v>119</v>
      </c>
      <c r="C121" s="40" t="s">
        <v>124</v>
      </c>
      <c r="D121" s="41" t="s">
        <v>133</v>
      </c>
      <c r="E121" s="83" t="s">
        <v>191</v>
      </c>
      <c r="F121" s="24">
        <v>0.5</v>
      </c>
      <c r="G121" s="24">
        <f t="shared" si="8"/>
        <v>0.6</v>
      </c>
      <c r="H121" s="24">
        <f t="shared" si="9"/>
        <v>0.3</v>
      </c>
    </row>
    <row r="122" spans="1:8" ht="45" x14ac:dyDescent="0.25">
      <c r="A122" s="42" t="s">
        <v>117</v>
      </c>
      <c r="B122" s="34" t="s">
        <v>186</v>
      </c>
      <c r="C122" s="34" t="s">
        <v>125</v>
      </c>
      <c r="D122" s="43" t="s">
        <v>133</v>
      </c>
      <c r="E122" s="83" t="s">
        <v>191</v>
      </c>
      <c r="F122" s="24">
        <f>0.5/4</f>
        <v>0.125</v>
      </c>
      <c r="G122" s="24">
        <f t="shared" si="8"/>
        <v>0.6</v>
      </c>
      <c r="H122" s="24">
        <f t="shared" si="9"/>
        <v>7.4999999999999997E-2</v>
      </c>
    </row>
    <row r="123" spans="1:8" ht="30" x14ac:dyDescent="0.25">
      <c r="A123" s="42" t="s">
        <v>117</v>
      </c>
      <c r="B123" s="29" t="s">
        <v>121</v>
      </c>
      <c r="C123" s="29" t="s">
        <v>125</v>
      </c>
      <c r="D123" s="43" t="s">
        <v>133</v>
      </c>
      <c r="E123" s="83" t="s">
        <v>191</v>
      </c>
      <c r="F123" s="24">
        <f t="shared" ref="F123:F125" si="10">0.5/4</f>
        <v>0.125</v>
      </c>
      <c r="G123" s="24">
        <f t="shared" si="8"/>
        <v>0.6</v>
      </c>
      <c r="H123" s="24">
        <f t="shared" si="9"/>
        <v>7.4999999999999997E-2</v>
      </c>
    </row>
    <row r="124" spans="1:8" ht="30" x14ac:dyDescent="0.25">
      <c r="A124" s="42" t="s">
        <v>117</v>
      </c>
      <c r="B124" s="29" t="s">
        <v>120</v>
      </c>
      <c r="C124" s="29" t="s">
        <v>125</v>
      </c>
      <c r="D124" s="43" t="s">
        <v>133</v>
      </c>
      <c r="E124" s="83" t="s">
        <v>191</v>
      </c>
      <c r="F124" s="24">
        <f t="shared" si="10"/>
        <v>0.125</v>
      </c>
      <c r="G124" s="24">
        <f t="shared" si="8"/>
        <v>0.6</v>
      </c>
      <c r="H124" s="24">
        <f t="shared" si="9"/>
        <v>7.4999999999999997E-2</v>
      </c>
    </row>
    <row r="125" spans="1:8" ht="60.75" thickBot="1" x14ac:dyDescent="0.3">
      <c r="A125" s="46" t="s">
        <v>117</v>
      </c>
      <c r="B125" s="47" t="s">
        <v>118</v>
      </c>
      <c r="C125" s="47" t="s">
        <v>125</v>
      </c>
      <c r="D125" s="20" t="s">
        <v>133</v>
      </c>
      <c r="E125" s="83" t="s">
        <v>191</v>
      </c>
      <c r="F125" s="24">
        <f t="shared" si="10"/>
        <v>0.125</v>
      </c>
      <c r="G125" s="24">
        <f t="shared" si="8"/>
        <v>0.6</v>
      </c>
      <c r="H125" s="24">
        <f t="shared" si="9"/>
        <v>7.4999999999999997E-2</v>
      </c>
    </row>
    <row r="126" spans="1:8" ht="75" x14ac:dyDescent="0.25">
      <c r="A126" s="39" t="s">
        <v>117</v>
      </c>
      <c r="B126" s="40" t="s">
        <v>123</v>
      </c>
      <c r="C126" s="40" t="s">
        <v>124</v>
      </c>
      <c r="D126" s="41" t="s">
        <v>133</v>
      </c>
      <c r="E126" s="83" t="s">
        <v>191</v>
      </c>
      <c r="F126" s="24">
        <v>0.5</v>
      </c>
      <c r="G126" s="24">
        <f t="shared" si="8"/>
        <v>0.6</v>
      </c>
      <c r="H126" s="24">
        <f t="shared" si="9"/>
        <v>0.3</v>
      </c>
    </row>
    <row r="127" spans="1:8" ht="60.75" thickBot="1" x14ac:dyDescent="0.3">
      <c r="A127" s="46" t="s">
        <v>117</v>
      </c>
      <c r="B127" s="47" t="s">
        <v>122</v>
      </c>
      <c r="C127" s="47" t="s">
        <v>125</v>
      </c>
      <c r="D127" s="20" t="s">
        <v>133</v>
      </c>
      <c r="E127" s="83" t="s">
        <v>191</v>
      </c>
      <c r="F127" s="24">
        <v>0.5</v>
      </c>
      <c r="G127" s="24">
        <f t="shared" si="8"/>
        <v>0.6</v>
      </c>
      <c r="H127" s="24">
        <f t="shared" si="9"/>
        <v>0.3</v>
      </c>
    </row>
    <row r="128" spans="1:8" ht="60" x14ac:dyDescent="0.25">
      <c r="A128" s="39" t="s">
        <v>117</v>
      </c>
      <c r="B128" s="40" t="s">
        <v>183</v>
      </c>
      <c r="C128" s="40" t="s">
        <v>124</v>
      </c>
      <c r="D128" s="41" t="s">
        <v>133</v>
      </c>
      <c r="E128" s="83" t="s">
        <v>191</v>
      </c>
      <c r="F128" s="24">
        <v>0.5</v>
      </c>
      <c r="G128" s="24">
        <f t="shared" si="8"/>
        <v>0.6</v>
      </c>
      <c r="H128" s="24">
        <f t="shared" si="9"/>
        <v>0.3</v>
      </c>
    </row>
    <row r="129" spans="1:8" ht="30" x14ac:dyDescent="0.25">
      <c r="A129" s="42" t="s">
        <v>117</v>
      </c>
      <c r="B129" s="29" t="s">
        <v>185</v>
      </c>
      <c r="C129" s="29" t="s">
        <v>125</v>
      </c>
      <c r="D129" s="43" t="s">
        <v>133</v>
      </c>
      <c r="E129" s="83" t="s">
        <v>191</v>
      </c>
      <c r="F129" s="24">
        <f>0.5/2</f>
        <v>0.25</v>
      </c>
      <c r="G129" s="24">
        <f t="shared" si="8"/>
        <v>0.6</v>
      </c>
      <c r="H129" s="24">
        <f t="shared" si="9"/>
        <v>0.15</v>
      </c>
    </row>
    <row r="130" spans="1:8" ht="30.75" thickBot="1" x14ac:dyDescent="0.3">
      <c r="A130" s="46" t="s">
        <v>117</v>
      </c>
      <c r="B130" s="47" t="s">
        <v>184</v>
      </c>
      <c r="C130" s="47" t="s">
        <v>125</v>
      </c>
      <c r="D130" s="20" t="s">
        <v>133</v>
      </c>
      <c r="E130" s="83" t="s">
        <v>191</v>
      </c>
      <c r="F130" s="24">
        <f>0.5/2</f>
        <v>0.25</v>
      </c>
      <c r="G130" s="24">
        <f t="shared" si="8"/>
        <v>0.6</v>
      </c>
      <c r="H130" s="24">
        <f t="shared" si="9"/>
        <v>0.15</v>
      </c>
    </row>
    <row r="131" spans="1:8" x14ac:dyDescent="0.25">
      <c r="H131" s="82">
        <f>SUM(H4:H130)</f>
        <v>21.760000000000019</v>
      </c>
    </row>
    <row r="134" spans="1:8" ht="23.25" x14ac:dyDescent="0.35">
      <c r="B134" s="86" t="s">
        <v>193</v>
      </c>
      <c r="C134" s="86">
        <v>5</v>
      </c>
    </row>
    <row r="135" spans="1:8" ht="23.25" x14ac:dyDescent="0.35">
      <c r="B135" s="86" t="s">
        <v>194</v>
      </c>
      <c r="C135" s="86">
        <v>33</v>
      </c>
    </row>
    <row r="136" spans="1:8" ht="23.25" x14ac:dyDescent="0.35">
      <c r="B136" s="86" t="s">
        <v>195</v>
      </c>
      <c r="C136" s="86">
        <f>+H131</f>
        <v>21.760000000000019</v>
      </c>
    </row>
    <row r="137" spans="1:8" ht="23.25" x14ac:dyDescent="0.35">
      <c r="B137" s="87" t="s">
        <v>196</v>
      </c>
      <c r="C137" s="86">
        <f>+C136/C135</f>
        <v>0.65939393939393998</v>
      </c>
    </row>
    <row r="138" spans="1:8" ht="23.25" x14ac:dyDescent="0.35">
      <c r="B138" s="88" t="s">
        <v>197</v>
      </c>
      <c r="C138" s="88">
        <f>+C134*C137</f>
        <v>3.2969696969697</v>
      </c>
    </row>
  </sheetData>
  <sortState xmlns:xlrd2="http://schemas.microsoft.com/office/spreadsheetml/2017/richdata2" ref="A72:D80">
    <sortCondition descending="1" ref="C72:C80"/>
  </sortState>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Hoja3!$A$1:$A$3</xm:f>
          </x14:formula1>
          <xm:sqref>E4:E130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157"/>
  <sheetViews>
    <sheetView tabSelected="1" view="pageBreakPreview" zoomScale="85" zoomScaleNormal="85" zoomScaleSheetLayoutView="85" workbookViewId="0"/>
  </sheetViews>
  <sheetFormatPr baseColWidth="10" defaultColWidth="11.42578125" defaultRowHeight="15.75" x14ac:dyDescent="0.25"/>
  <cols>
    <col min="1" max="1" width="6.7109375" style="198" customWidth="1"/>
    <col min="2" max="2" width="48.5703125" style="200" customWidth="1"/>
    <col min="3" max="3" width="17.28515625" style="109" customWidth="1"/>
    <col min="4" max="4" width="11.7109375" style="109" customWidth="1"/>
    <col min="5" max="5" width="20.7109375" style="109" customWidth="1"/>
    <col min="6" max="6" width="16.7109375" style="109" customWidth="1"/>
    <col min="7" max="7" width="12.7109375" style="109" customWidth="1"/>
    <col min="8" max="8" width="57.140625" style="110" customWidth="1"/>
    <col min="9" max="9" width="34.140625" style="111" customWidth="1"/>
    <col min="10" max="16384" width="11.42578125" style="111"/>
  </cols>
  <sheetData>
    <row r="1" spans="1:8" x14ac:dyDescent="0.25">
      <c r="A1" s="108"/>
      <c r="B1" s="231"/>
      <c r="C1" s="230" t="s">
        <v>353</v>
      </c>
      <c r="D1" s="230"/>
      <c r="E1" s="230"/>
      <c r="F1" s="230"/>
    </row>
    <row r="2" spans="1:8" x14ac:dyDescent="0.25">
      <c r="A2" s="108"/>
      <c r="B2" s="231"/>
      <c r="C2" s="230"/>
      <c r="D2" s="230"/>
      <c r="E2" s="230"/>
      <c r="F2" s="230"/>
      <c r="G2" s="232" t="s">
        <v>354</v>
      </c>
      <c r="H2" s="232"/>
    </row>
    <row r="3" spans="1:8" x14ac:dyDescent="0.25">
      <c r="A3" s="108"/>
      <c r="B3" s="231"/>
      <c r="C3" s="230"/>
      <c r="D3" s="230"/>
      <c r="E3" s="230"/>
      <c r="F3" s="230"/>
      <c r="G3" s="232" t="s">
        <v>359</v>
      </c>
      <c r="H3" s="232"/>
    </row>
    <row r="4" spans="1:8" x14ac:dyDescent="0.25">
      <c r="A4" s="108"/>
      <c r="B4" s="231"/>
      <c r="C4" s="230"/>
      <c r="D4" s="230"/>
      <c r="E4" s="230"/>
      <c r="F4" s="230"/>
      <c r="G4" s="232" t="s">
        <v>362</v>
      </c>
      <c r="H4" s="232"/>
    </row>
    <row r="5" spans="1:8" x14ac:dyDescent="0.25">
      <c r="A5" s="112"/>
      <c r="B5" s="231"/>
      <c r="C5" s="230"/>
      <c r="D5" s="230"/>
      <c r="E5" s="230"/>
      <c r="F5" s="230"/>
      <c r="G5" s="113"/>
      <c r="H5" s="114"/>
    </row>
    <row r="6" spans="1:8" x14ac:dyDescent="0.25">
      <c r="A6" s="112"/>
      <c r="B6" s="115"/>
      <c r="C6" s="116"/>
      <c r="D6" s="116"/>
      <c r="E6" s="116"/>
      <c r="F6" s="116"/>
      <c r="G6" s="113"/>
      <c r="H6" s="114"/>
    </row>
    <row r="7" spans="1:8" x14ac:dyDescent="0.25">
      <c r="A7" s="112"/>
      <c r="B7" s="115"/>
      <c r="C7" s="116"/>
      <c r="D7" s="116"/>
      <c r="E7" s="116"/>
      <c r="F7" s="116"/>
      <c r="G7" s="113"/>
      <c r="H7" s="114"/>
    </row>
    <row r="8" spans="1:8" ht="16.5" thickBot="1" x14ac:dyDescent="0.3">
      <c r="A8" s="112"/>
      <c r="B8" s="117" t="s">
        <v>464</v>
      </c>
      <c r="C8" s="118"/>
      <c r="D8" s="118"/>
      <c r="E8" s="118"/>
      <c r="F8" s="118"/>
      <c r="G8" s="119"/>
      <c r="H8" s="114"/>
    </row>
    <row r="9" spans="1:8" ht="38.25" customHeight="1" thickBot="1" x14ac:dyDescent="0.3">
      <c r="A9" s="112"/>
      <c r="B9" s="229" t="s">
        <v>355</v>
      </c>
      <c r="C9" s="229"/>
      <c r="D9" s="229"/>
      <c r="E9" s="229"/>
      <c r="F9" s="120" t="s">
        <v>356</v>
      </c>
      <c r="G9" s="119">
        <v>2021</v>
      </c>
      <c r="H9" s="114"/>
    </row>
    <row r="10" spans="1:8" x14ac:dyDescent="0.25">
      <c r="A10" s="112"/>
      <c r="B10" s="121"/>
      <c r="C10" s="116"/>
      <c r="D10" s="116"/>
      <c r="E10" s="116"/>
      <c r="F10" s="116"/>
      <c r="G10" s="113"/>
      <c r="H10" s="114"/>
    </row>
    <row r="11" spans="1:8" x14ac:dyDescent="0.25">
      <c r="A11" s="112"/>
      <c r="B11" s="222" t="s">
        <v>67</v>
      </c>
      <c r="C11" s="222"/>
      <c r="D11" s="122">
        <v>0.3</v>
      </c>
      <c r="E11" s="113"/>
      <c r="F11" s="113"/>
      <c r="G11" s="113"/>
      <c r="H11" s="114"/>
    </row>
    <row r="12" spans="1:8" ht="16.5" thickBot="1" x14ac:dyDescent="0.3">
      <c r="A12" s="112"/>
      <c r="B12" s="222" t="s">
        <v>313</v>
      </c>
      <c r="C12" s="222"/>
      <c r="D12" s="122">
        <v>0.7</v>
      </c>
      <c r="E12" s="113"/>
      <c r="F12" s="113"/>
      <c r="G12" s="113"/>
      <c r="H12" s="114"/>
    </row>
    <row r="13" spans="1:8" x14ac:dyDescent="0.25">
      <c r="A13" s="123"/>
      <c r="B13" s="223" t="s">
        <v>69</v>
      </c>
      <c r="C13" s="224"/>
      <c r="D13" s="225"/>
      <c r="E13" s="124"/>
      <c r="F13" s="124"/>
      <c r="G13" s="124"/>
      <c r="H13" s="125"/>
    </row>
    <row r="14" spans="1:8" ht="16.5" thickBot="1" x14ac:dyDescent="0.3">
      <c r="A14" s="126"/>
      <c r="B14" s="226" t="s">
        <v>70</v>
      </c>
      <c r="C14" s="227"/>
      <c r="D14" s="228"/>
      <c r="E14" s="127"/>
      <c r="F14" s="127"/>
      <c r="G14" s="127"/>
      <c r="H14" s="128"/>
    </row>
    <row r="15" spans="1:8" ht="39.950000000000003" customHeight="1" thickBot="1" x14ac:dyDescent="0.3">
      <c r="A15" s="129"/>
      <c r="B15" s="130" t="s">
        <v>71</v>
      </c>
      <c r="C15" s="130" t="s">
        <v>131</v>
      </c>
      <c r="D15" s="130" t="s">
        <v>345</v>
      </c>
      <c r="E15" s="130" t="s">
        <v>6</v>
      </c>
      <c r="F15" s="130" t="s">
        <v>346</v>
      </c>
      <c r="G15" s="130" t="s">
        <v>347</v>
      </c>
      <c r="H15" s="131" t="s">
        <v>8</v>
      </c>
    </row>
    <row r="16" spans="1:8" ht="93.75" customHeight="1" x14ac:dyDescent="0.25">
      <c r="A16" s="132">
        <v>1</v>
      </c>
      <c r="B16" s="133" t="s">
        <v>265</v>
      </c>
      <c r="C16" s="134" t="s">
        <v>67</v>
      </c>
      <c r="D16" s="135">
        <f>$D$11</f>
        <v>0.3</v>
      </c>
      <c r="E16" s="136" t="s">
        <v>189</v>
      </c>
      <c r="F16" s="137">
        <f>+IF(E16="SI",1,IF(E16="PARCIALMENTE",0.6,IF(E16="NO",0.2,0)))</f>
        <v>1</v>
      </c>
      <c r="G16" s="138">
        <f>D16*F16</f>
        <v>0.3</v>
      </c>
      <c r="H16" s="201" t="s">
        <v>397</v>
      </c>
    </row>
    <row r="17" spans="1:8" ht="78.75" x14ac:dyDescent="0.25">
      <c r="A17" s="139" t="s">
        <v>28</v>
      </c>
      <c r="B17" s="140" t="s">
        <v>143</v>
      </c>
      <c r="C17" s="141" t="s">
        <v>66</v>
      </c>
      <c r="D17" s="142">
        <f>$D$12/4</f>
        <v>0.17499999999999999</v>
      </c>
      <c r="E17" s="136" t="s">
        <v>189</v>
      </c>
      <c r="F17" s="143">
        <f t="shared" ref="F17:F20" si="0">+IF(E17="SI",1,IF(E17="PARCIALMENTE",0.6,IF(E17="NO",0.2,0)))</f>
        <v>1</v>
      </c>
      <c r="G17" s="144">
        <f t="shared" ref="G17:G20" si="1">D17*F17</f>
        <v>0.17499999999999999</v>
      </c>
      <c r="H17" s="201" t="s">
        <v>425</v>
      </c>
    </row>
    <row r="18" spans="1:8" ht="47.25" x14ac:dyDescent="0.25">
      <c r="A18" s="139" t="s">
        <v>201</v>
      </c>
      <c r="B18" s="140" t="s">
        <v>266</v>
      </c>
      <c r="C18" s="141" t="s">
        <v>66</v>
      </c>
      <c r="D18" s="142">
        <f t="shared" ref="D18:D20" si="2">$D$12/4</f>
        <v>0.17499999999999999</v>
      </c>
      <c r="E18" s="136" t="s">
        <v>189</v>
      </c>
      <c r="F18" s="143">
        <f t="shared" si="0"/>
        <v>1</v>
      </c>
      <c r="G18" s="144">
        <f t="shared" si="1"/>
        <v>0.17499999999999999</v>
      </c>
      <c r="H18" s="201" t="s">
        <v>398</v>
      </c>
    </row>
    <row r="19" spans="1:8" ht="31.5" x14ac:dyDescent="0.25">
      <c r="A19" s="139" t="s">
        <v>202</v>
      </c>
      <c r="B19" s="140" t="s">
        <v>267</v>
      </c>
      <c r="C19" s="141" t="s">
        <v>66</v>
      </c>
      <c r="D19" s="142">
        <f t="shared" si="2"/>
        <v>0.17499999999999999</v>
      </c>
      <c r="E19" s="136" t="s">
        <v>189</v>
      </c>
      <c r="F19" s="143">
        <f t="shared" si="0"/>
        <v>1</v>
      </c>
      <c r="G19" s="144">
        <f t="shared" si="1"/>
        <v>0.17499999999999999</v>
      </c>
      <c r="H19" s="201" t="s">
        <v>399</v>
      </c>
    </row>
    <row r="20" spans="1:8" ht="63.75" thickBot="1" x14ac:dyDescent="0.3">
      <c r="A20" s="145" t="s">
        <v>203</v>
      </c>
      <c r="B20" s="146" t="s">
        <v>135</v>
      </c>
      <c r="C20" s="141" t="s">
        <v>66</v>
      </c>
      <c r="D20" s="147">
        <f t="shared" si="2"/>
        <v>0.17499999999999999</v>
      </c>
      <c r="E20" s="136" t="s">
        <v>189</v>
      </c>
      <c r="F20" s="148">
        <f t="shared" si="0"/>
        <v>1</v>
      </c>
      <c r="G20" s="149">
        <f t="shared" si="1"/>
        <v>0.17499999999999999</v>
      </c>
      <c r="H20" s="201" t="s">
        <v>426</v>
      </c>
    </row>
    <row r="21" spans="1:8" ht="39.950000000000003" customHeight="1" thickBot="1" x14ac:dyDescent="0.3">
      <c r="A21" s="129"/>
      <c r="B21" s="130" t="s">
        <v>73</v>
      </c>
      <c r="C21" s="130" t="s">
        <v>131</v>
      </c>
      <c r="D21" s="130"/>
      <c r="E21" s="150" t="s">
        <v>6</v>
      </c>
      <c r="F21" s="130"/>
      <c r="G21" s="130" t="s">
        <v>192</v>
      </c>
      <c r="H21" s="151" t="s">
        <v>8</v>
      </c>
    </row>
    <row r="22" spans="1:8" ht="78.75" x14ac:dyDescent="0.25">
      <c r="A22" s="132">
        <v>2</v>
      </c>
      <c r="B22" s="133" t="s">
        <v>357</v>
      </c>
      <c r="C22" s="134" t="s">
        <v>67</v>
      </c>
      <c r="D22" s="135">
        <f>$D$11</f>
        <v>0.3</v>
      </c>
      <c r="E22" s="136" t="s">
        <v>189</v>
      </c>
      <c r="F22" s="134">
        <f t="shared" ref="F22:F50" si="3">+IF(E22="SI",1,IF(E22="PARCIALMENTE",0.6,IF(E22="NO",0.2,0)))</f>
        <v>1</v>
      </c>
      <c r="G22" s="152">
        <f t="shared" ref="G22:G50" si="4">D22*F22</f>
        <v>0.3</v>
      </c>
      <c r="H22" s="201" t="s">
        <v>363</v>
      </c>
    </row>
    <row r="23" spans="1:8" ht="31.5" x14ac:dyDescent="0.25">
      <c r="A23" s="153" t="s">
        <v>34</v>
      </c>
      <c r="B23" s="154" t="s">
        <v>293</v>
      </c>
      <c r="C23" s="141" t="s">
        <v>66</v>
      </c>
      <c r="D23" s="142">
        <f>$D$12/2</f>
        <v>0.35</v>
      </c>
      <c r="E23" s="136" t="s">
        <v>189</v>
      </c>
      <c r="F23" s="141">
        <f t="shared" si="3"/>
        <v>1</v>
      </c>
      <c r="G23" s="142">
        <f t="shared" si="4"/>
        <v>0.35</v>
      </c>
      <c r="H23" s="201" t="s">
        <v>400</v>
      </c>
    </row>
    <row r="24" spans="1:8" ht="59.25" customHeight="1" x14ac:dyDescent="0.25">
      <c r="A24" s="153" t="s">
        <v>47</v>
      </c>
      <c r="B24" s="155" t="s">
        <v>295</v>
      </c>
      <c r="C24" s="141" t="s">
        <v>66</v>
      </c>
      <c r="D24" s="142">
        <f>$D$12/2</f>
        <v>0.35</v>
      </c>
      <c r="E24" s="136" t="s">
        <v>189</v>
      </c>
      <c r="F24" s="141">
        <f t="shared" si="3"/>
        <v>1</v>
      </c>
      <c r="G24" s="142">
        <f t="shared" si="4"/>
        <v>0.35</v>
      </c>
      <c r="H24" s="201" t="s">
        <v>364</v>
      </c>
    </row>
    <row r="25" spans="1:8" ht="145.5" customHeight="1" x14ac:dyDescent="0.25">
      <c r="A25" s="156">
        <v>3</v>
      </c>
      <c r="B25" s="157" t="s">
        <v>315</v>
      </c>
      <c r="C25" s="141" t="s">
        <v>67</v>
      </c>
      <c r="D25" s="135">
        <f>$D$11</f>
        <v>0.3</v>
      </c>
      <c r="E25" s="136" t="s">
        <v>189</v>
      </c>
      <c r="F25" s="141">
        <f t="shared" si="3"/>
        <v>1</v>
      </c>
      <c r="G25" s="142">
        <f t="shared" si="4"/>
        <v>0.3</v>
      </c>
      <c r="H25" s="201" t="s">
        <v>401</v>
      </c>
    </row>
    <row r="26" spans="1:8" ht="113.25" customHeight="1" x14ac:dyDescent="0.25">
      <c r="A26" s="139" t="s">
        <v>55</v>
      </c>
      <c r="B26" s="140" t="s">
        <v>294</v>
      </c>
      <c r="C26" s="141" t="s">
        <v>66</v>
      </c>
      <c r="D26" s="142">
        <f>$D$12/3</f>
        <v>0.23333333333333331</v>
      </c>
      <c r="E26" s="136" t="s">
        <v>189</v>
      </c>
      <c r="F26" s="141">
        <f t="shared" si="3"/>
        <v>1</v>
      </c>
      <c r="G26" s="142">
        <f t="shared" si="4"/>
        <v>0.23333333333333331</v>
      </c>
      <c r="H26" s="201" t="s">
        <v>427</v>
      </c>
    </row>
    <row r="27" spans="1:8" ht="112.5" customHeight="1" x14ac:dyDescent="0.25">
      <c r="A27" s="139" t="s">
        <v>204</v>
      </c>
      <c r="B27" s="140" t="s">
        <v>268</v>
      </c>
      <c r="C27" s="141" t="s">
        <v>66</v>
      </c>
      <c r="D27" s="142">
        <f t="shared" ref="D27:D28" si="5">$D$12/3</f>
        <v>0.23333333333333331</v>
      </c>
      <c r="E27" s="136" t="s">
        <v>189</v>
      </c>
      <c r="F27" s="141">
        <f t="shared" si="3"/>
        <v>1</v>
      </c>
      <c r="G27" s="142">
        <f t="shared" si="4"/>
        <v>0.23333333333333331</v>
      </c>
      <c r="H27" s="201" t="s">
        <v>402</v>
      </c>
    </row>
    <row r="28" spans="1:8" ht="144" customHeight="1" x14ac:dyDescent="0.25">
      <c r="A28" s="139" t="s">
        <v>205</v>
      </c>
      <c r="B28" s="140" t="s">
        <v>262</v>
      </c>
      <c r="C28" s="141" t="s">
        <v>66</v>
      </c>
      <c r="D28" s="142">
        <f t="shared" si="5"/>
        <v>0.23333333333333331</v>
      </c>
      <c r="E28" s="136" t="s">
        <v>189</v>
      </c>
      <c r="F28" s="141">
        <f t="shared" si="3"/>
        <v>1</v>
      </c>
      <c r="G28" s="142">
        <f t="shared" si="4"/>
        <v>0.23333333333333331</v>
      </c>
      <c r="H28" s="201" t="s">
        <v>365</v>
      </c>
    </row>
    <row r="29" spans="1:8" ht="142.5" customHeight="1" x14ac:dyDescent="0.25">
      <c r="A29" s="132">
        <v>4</v>
      </c>
      <c r="B29" s="133" t="s">
        <v>316</v>
      </c>
      <c r="C29" s="134" t="s">
        <v>67</v>
      </c>
      <c r="D29" s="152">
        <f>$D$11</f>
        <v>0.3</v>
      </c>
      <c r="E29" s="136" t="s">
        <v>189</v>
      </c>
      <c r="F29" s="134">
        <f t="shared" si="3"/>
        <v>1</v>
      </c>
      <c r="G29" s="152">
        <f t="shared" si="4"/>
        <v>0.3</v>
      </c>
      <c r="H29" s="201" t="s">
        <v>428</v>
      </c>
    </row>
    <row r="30" spans="1:8" ht="61.5" customHeight="1" x14ac:dyDescent="0.25">
      <c r="A30" s="158" t="s">
        <v>60</v>
      </c>
      <c r="B30" s="159" t="s">
        <v>297</v>
      </c>
      <c r="C30" s="141" t="s">
        <v>66</v>
      </c>
      <c r="D30" s="152">
        <f t="shared" ref="D30:D31" si="6">$D$12/2</f>
        <v>0.35</v>
      </c>
      <c r="E30" s="136" t="s">
        <v>189</v>
      </c>
      <c r="F30" s="134">
        <f t="shared" si="3"/>
        <v>1</v>
      </c>
      <c r="G30" s="152">
        <f t="shared" si="4"/>
        <v>0.35</v>
      </c>
      <c r="H30" s="201" t="s">
        <v>366</v>
      </c>
    </row>
    <row r="31" spans="1:8" ht="117" customHeight="1" x14ac:dyDescent="0.25">
      <c r="A31" s="160" t="s">
        <v>206</v>
      </c>
      <c r="B31" s="140" t="s">
        <v>296</v>
      </c>
      <c r="C31" s="141" t="s">
        <v>66</v>
      </c>
      <c r="D31" s="142">
        <f t="shared" si="6"/>
        <v>0.35</v>
      </c>
      <c r="E31" s="136" t="s">
        <v>189</v>
      </c>
      <c r="F31" s="141">
        <f t="shared" si="3"/>
        <v>1</v>
      </c>
      <c r="G31" s="142">
        <f t="shared" si="4"/>
        <v>0.35</v>
      </c>
      <c r="H31" s="201" t="s">
        <v>429</v>
      </c>
    </row>
    <row r="32" spans="1:8" ht="139.5" customHeight="1" x14ac:dyDescent="0.25">
      <c r="A32" s="156">
        <v>5</v>
      </c>
      <c r="B32" s="157" t="s">
        <v>317</v>
      </c>
      <c r="C32" s="141" t="s">
        <v>67</v>
      </c>
      <c r="D32" s="135">
        <f>$D$11</f>
        <v>0.3</v>
      </c>
      <c r="E32" s="136" t="s">
        <v>189</v>
      </c>
      <c r="F32" s="141">
        <f t="shared" si="3"/>
        <v>1</v>
      </c>
      <c r="G32" s="142">
        <f t="shared" si="4"/>
        <v>0.3</v>
      </c>
      <c r="H32" s="201" t="s">
        <v>403</v>
      </c>
    </row>
    <row r="33" spans="1:8" ht="100.5" customHeight="1" x14ac:dyDescent="0.25">
      <c r="A33" s="153" t="s">
        <v>207</v>
      </c>
      <c r="B33" s="140" t="s">
        <v>318</v>
      </c>
      <c r="C33" s="141" t="s">
        <v>66</v>
      </c>
      <c r="D33" s="142">
        <f t="shared" ref="D33:D34" si="7">$D$12/2</f>
        <v>0.35</v>
      </c>
      <c r="E33" s="136" t="s">
        <v>189</v>
      </c>
      <c r="F33" s="141">
        <f t="shared" si="3"/>
        <v>1</v>
      </c>
      <c r="G33" s="142">
        <f t="shared" si="4"/>
        <v>0.35</v>
      </c>
      <c r="H33" s="201" t="s">
        <v>430</v>
      </c>
    </row>
    <row r="34" spans="1:8" ht="94.5" customHeight="1" x14ac:dyDescent="0.25">
      <c r="A34" s="153" t="s">
        <v>208</v>
      </c>
      <c r="B34" s="140" t="s">
        <v>302</v>
      </c>
      <c r="C34" s="141" t="s">
        <v>66</v>
      </c>
      <c r="D34" s="142">
        <f t="shared" si="7"/>
        <v>0.35</v>
      </c>
      <c r="E34" s="136" t="s">
        <v>189</v>
      </c>
      <c r="F34" s="141">
        <f t="shared" si="3"/>
        <v>1</v>
      </c>
      <c r="G34" s="142">
        <f t="shared" si="4"/>
        <v>0.35</v>
      </c>
      <c r="H34" s="201" t="s">
        <v>404</v>
      </c>
    </row>
    <row r="35" spans="1:8" ht="99" customHeight="1" x14ac:dyDescent="0.25">
      <c r="A35" s="156">
        <v>6</v>
      </c>
      <c r="B35" s="157" t="s">
        <v>319</v>
      </c>
      <c r="C35" s="141" t="s">
        <v>67</v>
      </c>
      <c r="D35" s="135">
        <f>$D$11</f>
        <v>0.3</v>
      </c>
      <c r="E35" s="136" t="s">
        <v>189</v>
      </c>
      <c r="F35" s="141">
        <f t="shared" si="3"/>
        <v>1</v>
      </c>
      <c r="G35" s="142">
        <f t="shared" si="4"/>
        <v>0.3</v>
      </c>
      <c r="H35" s="201" t="s">
        <v>367</v>
      </c>
    </row>
    <row r="36" spans="1:8" ht="108.75" customHeight="1" x14ac:dyDescent="0.25">
      <c r="A36" s="153" t="s">
        <v>209</v>
      </c>
      <c r="B36" s="140" t="s">
        <v>320</v>
      </c>
      <c r="C36" s="141" t="s">
        <v>66</v>
      </c>
      <c r="D36" s="142">
        <f t="shared" ref="D36:D37" si="8">$D$12/2</f>
        <v>0.35</v>
      </c>
      <c r="E36" s="136" t="s">
        <v>189</v>
      </c>
      <c r="F36" s="141">
        <f t="shared" si="3"/>
        <v>1</v>
      </c>
      <c r="G36" s="142">
        <f t="shared" si="4"/>
        <v>0.35</v>
      </c>
      <c r="H36" s="201" t="s">
        <v>431</v>
      </c>
    </row>
    <row r="37" spans="1:8" ht="96" customHeight="1" thickBot="1" x14ac:dyDescent="0.3">
      <c r="A37" s="161" t="s">
        <v>210</v>
      </c>
      <c r="B37" s="146" t="s">
        <v>303</v>
      </c>
      <c r="C37" s="141" t="s">
        <v>66</v>
      </c>
      <c r="D37" s="147">
        <f t="shared" si="8"/>
        <v>0.35</v>
      </c>
      <c r="E37" s="136" t="s">
        <v>189</v>
      </c>
      <c r="F37" s="162">
        <f t="shared" si="3"/>
        <v>1</v>
      </c>
      <c r="G37" s="147">
        <f t="shared" si="4"/>
        <v>0.35</v>
      </c>
      <c r="H37" s="201" t="s">
        <v>405</v>
      </c>
    </row>
    <row r="38" spans="1:8" ht="96.75" customHeight="1" x14ac:dyDescent="0.25">
      <c r="A38" s="163">
        <v>7</v>
      </c>
      <c r="B38" s="164" t="s">
        <v>298</v>
      </c>
      <c r="C38" s="165" t="s">
        <v>67</v>
      </c>
      <c r="D38" s="166">
        <f>$D$11</f>
        <v>0.3</v>
      </c>
      <c r="E38" s="136" t="s">
        <v>189</v>
      </c>
      <c r="F38" s="165">
        <f t="shared" si="3"/>
        <v>1</v>
      </c>
      <c r="G38" s="166">
        <f t="shared" si="4"/>
        <v>0.3</v>
      </c>
      <c r="H38" s="202" t="s">
        <v>406</v>
      </c>
    </row>
    <row r="39" spans="1:8" ht="125.25" customHeight="1" x14ac:dyDescent="0.25">
      <c r="A39" s="153" t="s">
        <v>211</v>
      </c>
      <c r="B39" s="140" t="s">
        <v>320</v>
      </c>
      <c r="C39" s="141" t="s">
        <v>66</v>
      </c>
      <c r="D39" s="142">
        <f>$D$12/2</f>
        <v>0.35</v>
      </c>
      <c r="E39" s="136" t="s">
        <v>189</v>
      </c>
      <c r="F39" s="141">
        <f t="shared" si="3"/>
        <v>1</v>
      </c>
      <c r="G39" s="142">
        <f t="shared" si="4"/>
        <v>0.35</v>
      </c>
      <c r="H39" s="201" t="s">
        <v>432</v>
      </c>
    </row>
    <row r="40" spans="1:8" ht="141" customHeight="1" x14ac:dyDescent="0.25">
      <c r="A40" s="153" t="s">
        <v>212</v>
      </c>
      <c r="B40" s="140" t="s">
        <v>304</v>
      </c>
      <c r="C40" s="141" t="s">
        <v>66</v>
      </c>
      <c r="D40" s="142">
        <f>$D$12/2</f>
        <v>0.35</v>
      </c>
      <c r="E40" s="136" t="s">
        <v>189</v>
      </c>
      <c r="F40" s="141">
        <f t="shared" si="3"/>
        <v>1</v>
      </c>
      <c r="G40" s="142">
        <f t="shared" si="4"/>
        <v>0.35</v>
      </c>
      <c r="H40" s="202" t="s">
        <v>433</v>
      </c>
    </row>
    <row r="41" spans="1:8" ht="110.25" customHeight="1" x14ac:dyDescent="0.25">
      <c r="A41" s="156">
        <v>8</v>
      </c>
      <c r="B41" s="157" t="s">
        <v>308</v>
      </c>
      <c r="C41" s="141" t="s">
        <v>67</v>
      </c>
      <c r="D41" s="135">
        <f>$D$11</f>
        <v>0.3</v>
      </c>
      <c r="E41" s="136" t="s">
        <v>189</v>
      </c>
      <c r="F41" s="141">
        <f t="shared" si="3"/>
        <v>1</v>
      </c>
      <c r="G41" s="142">
        <f t="shared" si="4"/>
        <v>0.3</v>
      </c>
      <c r="H41" s="201" t="s">
        <v>368</v>
      </c>
    </row>
    <row r="42" spans="1:8" ht="83.25" customHeight="1" x14ac:dyDescent="0.25">
      <c r="A42" s="160" t="s">
        <v>213</v>
      </c>
      <c r="B42" s="140" t="s">
        <v>309</v>
      </c>
      <c r="C42" s="141" t="s">
        <v>66</v>
      </c>
      <c r="D42" s="142">
        <f t="shared" ref="D42:D43" si="9">$D$12/2</f>
        <v>0.35</v>
      </c>
      <c r="E42" s="136" t="s">
        <v>189</v>
      </c>
      <c r="F42" s="141">
        <f t="shared" si="3"/>
        <v>1</v>
      </c>
      <c r="G42" s="142">
        <f t="shared" si="4"/>
        <v>0.35</v>
      </c>
      <c r="H42" s="201" t="s">
        <v>434</v>
      </c>
    </row>
    <row r="43" spans="1:8" ht="104.25" customHeight="1" x14ac:dyDescent="0.25">
      <c r="A43" s="160" t="s">
        <v>214</v>
      </c>
      <c r="B43" s="140" t="s">
        <v>310</v>
      </c>
      <c r="C43" s="141" t="s">
        <v>66</v>
      </c>
      <c r="D43" s="142">
        <f t="shared" si="9"/>
        <v>0.35</v>
      </c>
      <c r="E43" s="136" t="s">
        <v>189</v>
      </c>
      <c r="F43" s="141">
        <f t="shared" si="3"/>
        <v>1</v>
      </c>
      <c r="G43" s="142">
        <f t="shared" si="4"/>
        <v>0.35</v>
      </c>
      <c r="H43" s="202" t="s">
        <v>369</v>
      </c>
    </row>
    <row r="44" spans="1:8" ht="145.5" customHeight="1" x14ac:dyDescent="0.25">
      <c r="A44" s="132">
        <v>9</v>
      </c>
      <c r="B44" s="133" t="s">
        <v>321</v>
      </c>
      <c r="C44" s="134" t="s">
        <v>67</v>
      </c>
      <c r="D44" s="135">
        <f>$D$11</f>
        <v>0.3</v>
      </c>
      <c r="E44" s="167" t="s">
        <v>189</v>
      </c>
      <c r="F44" s="134">
        <f t="shared" si="3"/>
        <v>1</v>
      </c>
      <c r="G44" s="152">
        <f t="shared" si="4"/>
        <v>0.3</v>
      </c>
      <c r="H44" s="201" t="s">
        <v>435</v>
      </c>
    </row>
    <row r="45" spans="1:8" ht="90" customHeight="1" x14ac:dyDescent="0.25">
      <c r="A45" s="153" t="s">
        <v>215</v>
      </c>
      <c r="B45" s="155" t="s">
        <v>305</v>
      </c>
      <c r="C45" s="141" t="s">
        <v>66</v>
      </c>
      <c r="D45" s="142">
        <f t="shared" ref="D45:D46" si="10">$D$12/2</f>
        <v>0.35</v>
      </c>
      <c r="E45" s="136" t="s">
        <v>189</v>
      </c>
      <c r="F45" s="141">
        <f t="shared" si="3"/>
        <v>1</v>
      </c>
      <c r="G45" s="142">
        <f t="shared" si="4"/>
        <v>0.35</v>
      </c>
      <c r="H45" s="201" t="s">
        <v>436</v>
      </c>
    </row>
    <row r="46" spans="1:8" ht="116.25" customHeight="1" x14ac:dyDescent="0.25">
      <c r="A46" s="153" t="s">
        <v>216</v>
      </c>
      <c r="B46" s="155" t="s">
        <v>306</v>
      </c>
      <c r="C46" s="141" t="s">
        <v>66</v>
      </c>
      <c r="D46" s="142">
        <f t="shared" si="10"/>
        <v>0.35</v>
      </c>
      <c r="E46" s="136" t="s">
        <v>189</v>
      </c>
      <c r="F46" s="141">
        <f t="shared" si="3"/>
        <v>1</v>
      </c>
      <c r="G46" s="142">
        <f t="shared" si="4"/>
        <v>0.35</v>
      </c>
      <c r="H46" s="202" t="s">
        <v>407</v>
      </c>
    </row>
    <row r="47" spans="1:8" ht="129.75" customHeight="1" x14ac:dyDescent="0.25">
      <c r="A47" s="156">
        <v>10</v>
      </c>
      <c r="B47" s="157" t="s">
        <v>322</v>
      </c>
      <c r="C47" s="141" t="s">
        <v>67</v>
      </c>
      <c r="D47" s="135">
        <f>$D$11</f>
        <v>0.3</v>
      </c>
      <c r="E47" s="136" t="s">
        <v>189</v>
      </c>
      <c r="F47" s="141">
        <f t="shared" si="3"/>
        <v>1</v>
      </c>
      <c r="G47" s="142">
        <f t="shared" si="4"/>
        <v>0.3</v>
      </c>
      <c r="H47" s="201" t="s">
        <v>437</v>
      </c>
    </row>
    <row r="48" spans="1:8" ht="47.25" x14ac:dyDescent="0.25">
      <c r="A48" s="153" t="s">
        <v>217</v>
      </c>
      <c r="B48" s="140" t="s">
        <v>323</v>
      </c>
      <c r="C48" s="141" t="s">
        <v>66</v>
      </c>
      <c r="D48" s="142">
        <f t="shared" ref="D48:D50" si="11">$D$12/3</f>
        <v>0.23333333333333331</v>
      </c>
      <c r="E48" s="136" t="s">
        <v>189</v>
      </c>
      <c r="F48" s="141">
        <f t="shared" si="3"/>
        <v>1</v>
      </c>
      <c r="G48" s="142">
        <f t="shared" si="4"/>
        <v>0.23333333333333331</v>
      </c>
      <c r="H48" s="201" t="s">
        <v>370</v>
      </c>
    </row>
    <row r="49" spans="1:13" ht="47.25" x14ac:dyDescent="0.25">
      <c r="A49" s="153" t="s">
        <v>218</v>
      </c>
      <c r="B49" s="140" t="s">
        <v>324</v>
      </c>
      <c r="C49" s="141" t="s">
        <v>66</v>
      </c>
      <c r="D49" s="142">
        <f t="shared" si="11"/>
        <v>0.23333333333333331</v>
      </c>
      <c r="E49" s="136" t="s">
        <v>189</v>
      </c>
      <c r="F49" s="141">
        <f t="shared" si="3"/>
        <v>1</v>
      </c>
      <c r="G49" s="142">
        <f t="shared" si="4"/>
        <v>0.23333333333333331</v>
      </c>
      <c r="H49" s="202" t="s">
        <v>438</v>
      </c>
    </row>
    <row r="50" spans="1:13" ht="184.5" customHeight="1" thickBot="1" x14ac:dyDescent="0.3">
      <c r="A50" s="161" t="s">
        <v>219</v>
      </c>
      <c r="B50" s="146" t="s">
        <v>358</v>
      </c>
      <c r="C50" s="141" t="s">
        <v>66</v>
      </c>
      <c r="D50" s="147">
        <f t="shared" si="11"/>
        <v>0.23333333333333331</v>
      </c>
      <c r="E50" s="136" t="s">
        <v>189</v>
      </c>
      <c r="F50" s="162">
        <f t="shared" si="3"/>
        <v>1</v>
      </c>
      <c r="G50" s="147">
        <f t="shared" si="4"/>
        <v>0.23333333333333331</v>
      </c>
      <c r="H50" s="201" t="s">
        <v>465</v>
      </c>
    </row>
    <row r="51" spans="1:13" ht="21" customHeight="1" thickBot="1" x14ac:dyDescent="0.3">
      <c r="A51" s="129"/>
      <c r="B51" s="211" t="s">
        <v>79</v>
      </c>
      <c r="C51" s="212"/>
      <c r="D51" s="213"/>
      <c r="E51" s="168"/>
      <c r="F51" s="169"/>
      <c r="G51" s="169"/>
      <c r="H51" s="170"/>
    </row>
    <row r="52" spans="1:13" ht="21" customHeight="1" thickBot="1" x14ac:dyDescent="0.3">
      <c r="A52" s="129"/>
      <c r="B52" s="211" t="s">
        <v>80</v>
      </c>
      <c r="C52" s="212"/>
      <c r="D52" s="213"/>
      <c r="E52" s="168"/>
      <c r="F52" s="169"/>
      <c r="G52" s="169"/>
      <c r="H52" s="170"/>
    </row>
    <row r="53" spans="1:13" ht="39.950000000000003" customHeight="1" thickBot="1" x14ac:dyDescent="0.3">
      <c r="A53" s="129"/>
      <c r="B53" s="130" t="s">
        <v>81</v>
      </c>
      <c r="C53" s="130" t="s">
        <v>131</v>
      </c>
      <c r="D53" s="130" t="s">
        <v>345</v>
      </c>
      <c r="E53" s="150" t="s">
        <v>6</v>
      </c>
      <c r="F53" s="130" t="s">
        <v>346</v>
      </c>
      <c r="G53" s="130" t="s">
        <v>347</v>
      </c>
      <c r="H53" s="151" t="s">
        <v>8</v>
      </c>
    </row>
    <row r="54" spans="1:13" ht="116.25" customHeight="1" x14ac:dyDescent="0.25">
      <c r="A54" s="132">
        <v>11</v>
      </c>
      <c r="B54" s="133" t="s">
        <v>269</v>
      </c>
      <c r="C54" s="134" t="s">
        <v>67</v>
      </c>
      <c r="D54" s="135">
        <f>$D$11</f>
        <v>0.3</v>
      </c>
      <c r="E54" s="136" t="s">
        <v>189</v>
      </c>
      <c r="F54" s="134">
        <f t="shared" ref="F54:F61" si="12">+IF(E54="SI",1,IF(E54="PARCIALMENTE",0.6,IF(E54="NO",0.2,0)))</f>
        <v>1</v>
      </c>
      <c r="G54" s="152">
        <f t="shared" ref="G54:G61" si="13">D54*F54</f>
        <v>0.3</v>
      </c>
      <c r="H54" s="203" t="s">
        <v>439</v>
      </c>
    </row>
    <row r="55" spans="1:13" ht="135" customHeight="1" x14ac:dyDescent="0.25">
      <c r="A55" s="139" t="s">
        <v>220</v>
      </c>
      <c r="B55" s="140" t="s">
        <v>198</v>
      </c>
      <c r="C55" s="141" t="s">
        <v>66</v>
      </c>
      <c r="D55" s="142">
        <f t="shared" ref="D55:D56" si="14">$D$12/2</f>
        <v>0.35</v>
      </c>
      <c r="E55" s="136" t="s">
        <v>189</v>
      </c>
      <c r="F55" s="141">
        <f t="shared" si="12"/>
        <v>1</v>
      </c>
      <c r="G55" s="142">
        <f t="shared" si="13"/>
        <v>0.35</v>
      </c>
      <c r="H55" s="204" t="s">
        <v>371</v>
      </c>
    </row>
    <row r="56" spans="1:13" ht="119.25" customHeight="1" x14ac:dyDescent="0.25">
      <c r="A56" s="139" t="s">
        <v>221</v>
      </c>
      <c r="B56" s="140" t="s">
        <v>151</v>
      </c>
      <c r="C56" s="141" t="s">
        <v>66</v>
      </c>
      <c r="D56" s="142">
        <f t="shared" si="14"/>
        <v>0.35</v>
      </c>
      <c r="E56" s="136" t="s">
        <v>189</v>
      </c>
      <c r="F56" s="141">
        <f t="shared" si="12"/>
        <v>1</v>
      </c>
      <c r="G56" s="142">
        <f t="shared" si="13"/>
        <v>0.35</v>
      </c>
      <c r="H56" s="204" t="s">
        <v>408</v>
      </c>
    </row>
    <row r="57" spans="1:13" ht="82.5" customHeight="1" x14ac:dyDescent="0.25">
      <c r="A57" s="156">
        <v>12</v>
      </c>
      <c r="B57" s="157" t="s">
        <v>325</v>
      </c>
      <c r="C57" s="141" t="s">
        <v>67</v>
      </c>
      <c r="D57" s="135">
        <f>$D$11</f>
        <v>0.3</v>
      </c>
      <c r="E57" s="136" t="s">
        <v>189</v>
      </c>
      <c r="F57" s="141">
        <f t="shared" si="12"/>
        <v>1</v>
      </c>
      <c r="G57" s="142">
        <f t="shared" si="13"/>
        <v>0.3</v>
      </c>
      <c r="H57" s="204" t="s">
        <v>440</v>
      </c>
    </row>
    <row r="58" spans="1:13" ht="31.5" x14ac:dyDescent="0.25">
      <c r="A58" s="139" t="s">
        <v>222</v>
      </c>
      <c r="B58" s="140" t="s">
        <v>299</v>
      </c>
      <c r="C58" s="141" t="s">
        <v>66</v>
      </c>
      <c r="D58" s="142">
        <f t="shared" ref="D58:D59" si="15">$D$12/2</f>
        <v>0.35</v>
      </c>
      <c r="E58" s="136" t="s">
        <v>189</v>
      </c>
      <c r="F58" s="141">
        <f t="shared" si="12"/>
        <v>1</v>
      </c>
      <c r="G58" s="142">
        <f t="shared" si="13"/>
        <v>0.35</v>
      </c>
      <c r="H58" s="204" t="s">
        <v>409</v>
      </c>
    </row>
    <row r="59" spans="1:13" ht="63" x14ac:dyDescent="0.25">
      <c r="A59" s="171" t="s">
        <v>223</v>
      </c>
      <c r="B59" s="172" t="s">
        <v>326</v>
      </c>
      <c r="C59" s="141" t="s">
        <v>66</v>
      </c>
      <c r="D59" s="173">
        <f t="shared" si="15"/>
        <v>0.35</v>
      </c>
      <c r="E59" s="136" t="s">
        <v>189</v>
      </c>
      <c r="F59" s="174">
        <f t="shared" si="12"/>
        <v>1</v>
      </c>
      <c r="G59" s="173">
        <f t="shared" si="13"/>
        <v>0.35</v>
      </c>
      <c r="H59" s="204" t="s">
        <v>441</v>
      </c>
      <c r="J59" s="175"/>
      <c r="K59" s="176"/>
      <c r="L59" s="177"/>
      <c r="M59" s="178"/>
    </row>
    <row r="60" spans="1:13" ht="78" customHeight="1" x14ac:dyDescent="0.25">
      <c r="A60" s="156">
        <v>13</v>
      </c>
      <c r="B60" s="157" t="s">
        <v>327</v>
      </c>
      <c r="C60" s="141" t="s">
        <v>67</v>
      </c>
      <c r="D60" s="173">
        <f>$D$11</f>
        <v>0.3</v>
      </c>
      <c r="E60" s="136" t="s">
        <v>189</v>
      </c>
      <c r="F60" s="141">
        <f t="shared" si="12"/>
        <v>1</v>
      </c>
      <c r="G60" s="142">
        <f t="shared" si="13"/>
        <v>0.3</v>
      </c>
      <c r="H60" s="204" t="s">
        <v>442</v>
      </c>
    </row>
    <row r="61" spans="1:13" ht="100.5" customHeight="1" thickBot="1" x14ac:dyDescent="0.3">
      <c r="A61" s="179" t="s">
        <v>224</v>
      </c>
      <c r="B61" s="146" t="s">
        <v>270</v>
      </c>
      <c r="C61" s="141" t="s">
        <v>66</v>
      </c>
      <c r="D61" s="147">
        <f>$D$12</f>
        <v>0.7</v>
      </c>
      <c r="E61" s="180" t="s">
        <v>189</v>
      </c>
      <c r="F61" s="162">
        <f t="shared" si="12"/>
        <v>1</v>
      </c>
      <c r="G61" s="147">
        <f t="shared" si="13"/>
        <v>0.7</v>
      </c>
      <c r="H61" s="204" t="s">
        <v>410</v>
      </c>
    </row>
    <row r="62" spans="1:13" ht="39.950000000000003" customHeight="1" thickBot="1" x14ac:dyDescent="0.3">
      <c r="A62" s="129"/>
      <c r="B62" s="130" t="s">
        <v>86</v>
      </c>
      <c r="C62" s="130" t="s">
        <v>131</v>
      </c>
      <c r="D62" s="130" t="s">
        <v>345</v>
      </c>
      <c r="E62" s="150" t="s">
        <v>6</v>
      </c>
      <c r="F62" s="130" t="s">
        <v>346</v>
      </c>
      <c r="G62" s="130" t="s">
        <v>347</v>
      </c>
      <c r="H62" s="151" t="s">
        <v>8</v>
      </c>
    </row>
    <row r="63" spans="1:13" s="181" customFormat="1" ht="62.25" customHeight="1" x14ac:dyDescent="0.25">
      <c r="A63" s="132">
        <v>14</v>
      </c>
      <c r="B63" s="133" t="s">
        <v>87</v>
      </c>
      <c r="C63" s="134" t="s">
        <v>67</v>
      </c>
      <c r="D63" s="135">
        <f>$D$11</f>
        <v>0.3</v>
      </c>
      <c r="E63" s="136" t="s">
        <v>189</v>
      </c>
      <c r="F63" s="165">
        <f t="shared" ref="F63:F66" si="16">+IF(E63="SI",1,IF(E63="PARCIALMENTE",0.6,IF(E63="NO",0.2,0)))</f>
        <v>1</v>
      </c>
      <c r="G63" s="166">
        <f t="shared" ref="G63:G66" si="17">D63*F63</f>
        <v>0.3</v>
      </c>
      <c r="H63" s="204" t="s">
        <v>372</v>
      </c>
    </row>
    <row r="64" spans="1:13" s="181" customFormat="1" ht="47.25" x14ac:dyDescent="0.25">
      <c r="A64" s="182" t="s">
        <v>225</v>
      </c>
      <c r="B64" s="140" t="s">
        <v>158</v>
      </c>
      <c r="C64" s="141" t="s">
        <v>66</v>
      </c>
      <c r="D64" s="173">
        <f>$D$12</f>
        <v>0.7</v>
      </c>
      <c r="E64" s="136" t="s">
        <v>189</v>
      </c>
      <c r="F64" s="141">
        <f t="shared" si="16"/>
        <v>1</v>
      </c>
      <c r="G64" s="142">
        <f t="shared" si="17"/>
        <v>0.7</v>
      </c>
      <c r="H64" s="204" t="s">
        <v>411</v>
      </c>
    </row>
    <row r="65" spans="1:9" ht="103.5" customHeight="1" x14ac:dyDescent="0.25">
      <c r="A65" s="156">
        <v>15</v>
      </c>
      <c r="B65" s="157" t="s">
        <v>88</v>
      </c>
      <c r="C65" s="141" t="s">
        <v>67</v>
      </c>
      <c r="D65" s="142">
        <f>$D$11</f>
        <v>0.3</v>
      </c>
      <c r="E65" s="136" t="s">
        <v>189</v>
      </c>
      <c r="F65" s="141">
        <f t="shared" si="16"/>
        <v>1</v>
      </c>
      <c r="G65" s="142">
        <f t="shared" si="17"/>
        <v>0.3</v>
      </c>
      <c r="H65" s="208" t="s">
        <v>466</v>
      </c>
      <c r="I65" s="204"/>
    </row>
    <row r="66" spans="1:9" ht="92.25" customHeight="1" thickBot="1" x14ac:dyDescent="0.3">
      <c r="A66" s="145" t="s">
        <v>226</v>
      </c>
      <c r="B66" s="146" t="s">
        <v>271</v>
      </c>
      <c r="C66" s="141" t="s">
        <v>66</v>
      </c>
      <c r="D66" s="147">
        <f>$D$12</f>
        <v>0.7</v>
      </c>
      <c r="E66" s="136" t="s">
        <v>189</v>
      </c>
      <c r="F66" s="162">
        <f t="shared" si="16"/>
        <v>1</v>
      </c>
      <c r="G66" s="147">
        <f t="shared" si="17"/>
        <v>0.7</v>
      </c>
      <c r="H66" s="204" t="s">
        <v>443</v>
      </c>
    </row>
    <row r="67" spans="1:9" ht="39.950000000000003" customHeight="1" thickBot="1" x14ac:dyDescent="0.3">
      <c r="A67" s="129"/>
      <c r="B67" s="130" t="s">
        <v>90</v>
      </c>
      <c r="C67" s="130" t="s">
        <v>131</v>
      </c>
      <c r="D67" s="130" t="s">
        <v>345</v>
      </c>
      <c r="E67" s="150" t="s">
        <v>6</v>
      </c>
      <c r="F67" s="130" t="s">
        <v>346</v>
      </c>
      <c r="G67" s="130" t="s">
        <v>347</v>
      </c>
      <c r="H67" s="151" t="s">
        <v>8</v>
      </c>
    </row>
    <row r="68" spans="1:9" ht="131.25" customHeight="1" x14ac:dyDescent="0.25">
      <c r="A68" s="132">
        <v>16</v>
      </c>
      <c r="B68" s="133" t="s">
        <v>272</v>
      </c>
      <c r="C68" s="134" t="s">
        <v>67</v>
      </c>
      <c r="D68" s="135">
        <f>$D$11</f>
        <v>0.3</v>
      </c>
      <c r="E68" s="136" t="s">
        <v>189</v>
      </c>
      <c r="F68" s="165">
        <f t="shared" ref="F68:F82" si="18">+IF(E68="SI",1,IF(E68="PARCIALMENTE",0.6,IF(E68="NO",0.2,0)))</f>
        <v>1</v>
      </c>
      <c r="G68" s="166">
        <f t="shared" ref="G68:G82" si="19">D68*F68</f>
        <v>0.3</v>
      </c>
      <c r="H68" s="204" t="s">
        <v>444</v>
      </c>
    </row>
    <row r="69" spans="1:9" ht="86.25" customHeight="1" x14ac:dyDescent="0.25">
      <c r="A69" s="139" t="s">
        <v>227</v>
      </c>
      <c r="B69" s="140" t="s">
        <v>273</v>
      </c>
      <c r="C69" s="141" t="s">
        <v>66</v>
      </c>
      <c r="D69" s="142">
        <f t="shared" ref="D69:D70" si="20">$D$12/2</f>
        <v>0.35</v>
      </c>
      <c r="E69" s="136" t="s">
        <v>189</v>
      </c>
      <c r="F69" s="141">
        <f t="shared" si="18"/>
        <v>1</v>
      </c>
      <c r="G69" s="142">
        <f t="shared" si="19"/>
        <v>0.35</v>
      </c>
      <c r="H69" s="204" t="s">
        <v>412</v>
      </c>
    </row>
    <row r="70" spans="1:9" ht="81" customHeight="1" x14ac:dyDescent="0.25">
      <c r="A70" s="139" t="s">
        <v>228</v>
      </c>
      <c r="B70" s="140" t="s">
        <v>274</v>
      </c>
      <c r="C70" s="141" t="s">
        <v>66</v>
      </c>
      <c r="D70" s="142">
        <f t="shared" si="20"/>
        <v>0.35</v>
      </c>
      <c r="E70" s="136" t="s">
        <v>189</v>
      </c>
      <c r="F70" s="141">
        <f t="shared" si="18"/>
        <v>1</v>
      </c>
      <c r="G70" s="142">
        <f t="shared" si="19"/>
        <v>0.35</v>
      </c>
      <c r="H70" s="204" t="s">
        <v>373</v>
      </c>
    </row>
    <row r="71" spans="1:9" ht="96" customHeight="1" x14ac:dyDescent="0.25">
      <c r="A71" s="132">
        <v>17</v>
      </c>
      <c r="B71" s="133" t="s">
        <v>91</v>
      </c>
      <c r="C71" s="134" t="s">
        <v>67</v>
      </c>
      <c r="D71" s="135">
        <f>$D$11</f>
        <v>0.3</v>
      </c>
      <c r="E71" s="167" t="s">
        <v>189</v>
      </c>
      <c r="F71" s="134">
        <f t="shared" si="18"/>
        <v>1</v>
      </c>
      <c r="G71" s="152">
        <f t="shared" si="19"/>
        <v>0.3</v>
      </c>
      <c r="H71" s="204" t="s">
        <v>445</v>
      </c>
    </row>
    <row r="72" spans="1:9" ht="47.25" x14ac:dyDescent="0.25">
      <c r="A72" s="139" t="s">
        <v>229</v>
      </c>
      <c r="B72" s="140" t="s">
        <v>328</v>
      </c>
      <c r="C72" s="141" t="s">
        <v>66</v>
      </c>
      <c r="D72" s="142">
        <f t="shared" ref="D72:D73" si="21">$D$12/2</f>
        <v>0.35</v>
      </c>
      <c r="E72" s="136" t="s">
        <v>189</v>
      </c>
      <c r="F72" s="141">
        <f t="shared" si="18"/>
        <v>1</v>
      </c>
      <c r="G72" s="142">
        <f t="shared" si="19"/>
        <v>0.35</v>
      </c>
      <c r="H72" s="204" t="s">
        <v>446</v>
      </c>
    </row>
    <row r="73" spans="1:9" ht="79.5" customHeight="1" x14ac:dyDescent="0.25">
      <c r="A73" s="139" t="s">
        <v>230</v>
      </c>
      <c r="B73" s="140" t="s">
        <v>275</v>
      </c>
      <c r="C73" s="141" t="s">
        <v>66</v>
      </c>
      <c r="D73" s="142">
        <f t="shared" si="21"/>
        <v>0.35</v>
      </c>
      <c r="E73" s="136" t="s">
        <v>189</v>
      </c>
      <c r="F73" s="141">
        <f t="shared" si="18"/>
        <v>1</v>
      </c>
      <c r="G73" s="142">
        <f t="shared" si="19"/>
        <v>0.35</v>
      </c>
      <c r="H73" s="204" t="s">
        <v>447</v>
      </c>
    </row>
    <row r="74" spans="1:9" ht="75" customHeight="1" x14ac:dyDescent="0.25">
      <c r="A74" s="156">
        <v>18</v>
      </c>
      <c r="B74" s="157" t="s">
        <v>92</v>
      </c>
      <c r="C74" s="141" t="s">
        <v>67</v>
      </c>
      <c r="D74" s="135">
        <f>$D$11</f>
        <v>0.3</v>
      </c>
      <c r="E74" s="136" t="s">
        <v>189</v>
      </c>
      <c r="F74" s="141">
        <f t="shared" si="18"/>
        <v>1</v>
      </c>
      <c r="G74" s="142">
        <f t="shared" si="19"/>
        <v>0.3</v>
      </c>
      <c r="H74" s="204" t="s">
        <v>413</v>
      </c>
    </row>
    <row r="75" spans="1:9" ht="118.5" customHeight="1" x14ac:dyDescent="0.25">
      <c r="A75" s="160" t="s">
        <v>231</v>
      </c>
      <c r="B75" s="140" t="s">
        <v>152</v>
      </c>
      <c r="C75" s="141" t="s">
        <v>66</v>
      </c>
      <c r="D75" s="142">
        <f t="shared" ref="D75:D76" si="22">$D$12/2</f>
        <v>0.35</v>
      </c>
      <c r="E75" s="136" t="s">
        <v>189</v>
      </c>
      <c r="F75" s="141">
        <f t="shared" si="18"/>
        <v>1</v>
      </c>
      <c r="G75" s="142">
        <f t="shared" si="19"/>
        <v>0.35</v>
      </c>
      <c r="H75" s="204" t="s">
        <v>448</v>
      </c>
    </row>
    <row r="76" spans="1:9" ht="102" customHeight="1" x14ac:dyDescent="0.25">
      <c r="A76" s="160" t="s">
        <v>232</v>
      </c>
      <c r="B76" s="140" t="s">
        <v>153</v>
      </c>
      <c r="C76" s="141" t="s">
        <v>66</v>
      </c>
      <c r="D76" s="142">
        <f t="shared" si="22"/>
        <v>0.35</v>
      </c>
      <c r="E76" s="136" t="s">
        <v>189</v>
      </c>
      <c r="F76" s="141">
        <f t="shared" si="18"/>
        <v>1</v>
      </c>
      <c r="G76" s="142">
        <f t="shared" si="19"/>
        <v>0.35</v>
      </c>
      <c r="H76" s="204" t="s">
        <v>414</v>
      </c>
    </row>
    <row r="77" spans="1:9" ht="85.5" customHeight="1" x14ac:dyDescent="0.25">
      <c r="A77" s="156">
        <v>19</v>
      </c>
      <c r="B77" s="157" t="s">
        <v>93</v>
      </c>
      <c r="C77" s="141" t="s">
        <v>67</v>
      </c>
      <c r="D77" s="135">
        <f>$D$11</f>
        <v>0.3</v>
      </c>
      <c r="E77" s="136" t="s">
        <v>189</v>
      </c>
      <c r="F77" s="141">
        <f t="shared" si="18"/>
        <v>1</v>
      </c>
      <c r="G77" s="142">
        <f t="shared" si="19"/>
        <v>0.3</v>
      </c>
      <c r="H77" s="204" t="s">
        <v>415</v>
      </c>
    </row>
    <row r="78" spans="1:9" ht="47.25" x14ac:dyDescent="0.25">
      <c r="A78" s="160" t="s">
        <v>233</v>
      </c>
      <c r="B78" s="140" t="s">
        <v>165</v>
      </c>
      <c r="C78" s="141" t="s">
        <v>66</v>
      </c>
      <c r="D78" s="142">
        <f t="shared" ref="D78:D79" si="23">$D$12/2</f>
        <v>0.35</v>
      </c>
      <c r="E78" s="136" t="s">
        <v>189</v>
      </c>
      <c r="F78" s="141">
        <f t="shared" si="18"/>
        <v>1</v>
      </c>
      <c r="G78" s="142">
        <f t="shared" si="19"/>
        <v>0.35</v>
      </c>
      <c r="H78" s="204" t="s">
        <v>374</v>
      </c>
    </row>
    <row r="79" spans="1:9" ht="107.25" customHeight="1" x14ac:dyDescent="0.25">
      <c r="A79" s="160" t="s">
        <v>234</v>
      </c>
      <c r="B79" s="140" t="s">
        <v>276</v>
      </c>
      <c r="C79" s="141" t="s">
        <v>66</v>
      </c>
      <c r="D79" s="142">
        <f t="shared" si="23"/>
        <v>0.35</v>
      </c>
      <c r="E79" s="136" t="s">
        <v>189</v>
      </c>
      <c r="F79" s="141">
        <f t="shared" si="18"/>
        <v>1</v>
      </c>
      <c r="G79" s="142">
        <f t="shared" si="19"/>
        <v>0.35</v>
      </c>
      <c r="H79" s="204" t="s">
        <v>416</v>
      </c>
    </row>
    <row r="80" spans="1:9" ht="79.5" customHeight="1" x14ac:dyDescent="0.25">
      <c r="A80" s="156">
        <v>20</v>
      </c>
      <c r="B80" s="157" t="s">
        <v>95</v>
      </c>
      <c r="C80" s="141" t="s">
        <v>67</v>
      </c>
      <c r="D80" s="135">
        <f>$D$11</f>
        <v>0.3</v>
      </c>
      <c r="E80" s="136" t="s">
        <v>189</v>
      </c>
      <c r="F80" s="141">
        <f t="shared" si="18"/>
        <v>1</v>
      </c>
      <c r="G80" s="142">
        <f t="shared" si="19"/>
        <v>0.3</v>
      </c>
      <c r="H80" s="204" t="s">
        <v>375</v>
      </c>
    </row>
    <row r="81" spans="1:9" ht="79.5" customHeight="1" x14ac:dyDescent="0.25">
      <c r="A81" s="160" t="s">
        <v>235</v>
      </c>
      <c r="B81" s="140" t="s">
        <v>167</v>
      </c>
      <c r="C81" s="141" t="s">
        <v>66</v>
      </c>
      <c r="D81" s="142">
        <f t="shared" ref="D81:D82" si="24">$D$12/2</f>
        <v>0.35</v>
      </c>
      <c r="E81" s="136" t="s">
        <v>189</v>
      </c>
      <c r="F81" s="141">
        <f t="shared" si="18"/>
        <v>1</v>
      </c>
      <c r="G81" s="142">
        <f t="shared" si="19"/>
        <v>0.35</v>
      </c>
      <c r="H81" s="204" t="s">
        <v>449</v>
      </c>
    </row>
    <row r="82" spans="1:9" ht="63.75" thickBot="1" x14ac:dyDescent="0.3">
      <c r="A82" s="179" t="s">
        <v>236</v>
      </c>
      <c r="B82" s="146" t="s">
        <v>94</v>
      </c>
      <c r="C82" s="141" t="s">
        <v>66</v>
      </c>
      <c r="D82" s="147">
        <f t="shared" si="24"/>
        <v>0.35</v>
      </c>
      <c r="E82" s="180" t="s">
        <v>189</v>
      </c>
      <c r="F82" s="162">
        <f t="shared" si="18"/>
        <v>1</v>
      </c>
      <c r="G82" s="147">
        <f t="shared" si="19"/>
        <v>0.35</v>
      </c>
      <c r="H82" s="204" t="s">
        <v>450</v>
      </c>
    </row>
    <row r="83" spans="1:9" ht="39.950000000000003" customHeight="1" thickBot="1" x14ac:dyDescent="0.3">
      <c r="A83" s="129"/>
      <c r="B83" s="130" t="s">
        <v>89</v>
      </c>
      <c r="C83" s="130" t="s">
        <v>131</v>
      </c>
      <c r="D83" s="130" t="s">
        <v>345</v>
      </c>
      <c r="E83" s="150" t="s">
        <v>6</v>
      </c>
      <c r="F83" s="130" t="s">
        <v>346</v>
      </c>
      <c r="G83" s="130" t="s">
        <v>347</v>
      </c>
      <c r="H83" s="151" t="s">
        <v>8</v>
      </c>
    </row>
    <row r="84" spans="1:9" ht="132" customHeight="1" x14ac:dyDescent="0.25">
      <c r="A84" s="163">
        <v>21</v>
      </c>
      <c r="B84" s="164" t="s">
        <v>277</v>
      </c>
      <c r="C84" s="165" t="s">
        <v>67</v>
      </c>
      <c r="D84" s="166">
        <f>$D$11</f>
        <v>0.3</v>
      </c>
      <c r="E84" s="136" t="s">
        <v>189</v>
      </c>
      <c r="F84" s="165">
        <f t="shared" ref="F84:F86" si="25">+IF(E84="SI",1,IF(E84="PARCIALMENTE",0.6,IF(E84="NO",0.2,0)))</f>
        <v>1</v>
      </c>
      <c r="G84" s="166">
        <f t="shared" ref="G84:G86" si="26">D84*F84</f>
        <v>0.3</v>
      </c>
      <c r="H84" s="204" t="s">
        <v>376</v>
      </c>
    </row>
    <row r="85" spans="1:9" ht="104.25" customHeight="1" x14ac:dyDescent="0.25">
      <c r="A85" s="139" t="s">
        <v>237</v>
      </c>
      <c r="B85" s="140" t="s">
        <v>278</v>
      </c>
      <c r="C85" s="141" t="s">
        <v>66</v>
      </c>
      <c r="D85" s="142">
        <f t="shared" ref="D85:D86" si="27">$D$12/2</f>
        <v>0.35</v>
      </c>
      <c r="E85" s="136" t="s">
        <v>189</v>
      </c>
      <c r="F85" s="141">
        <f t="shared" si="25"/>
        <v>1</v>
      </c>
      <c r="G85" s="142">
        <f t="shared" si="26"/>
        <v>0.35</v>
      </c>
      <c r="H85" s="204" t="s">
        <v>451</v>
      </c>
      <c r="I85" s="204"/>
    </row>
    <row r="86" spans="1:9" ht="126.75" customHeight="1" thickBot="1" x14ac:dyDescent="0.3">
      <c r="A86" s="145" t="s">
        <v>238</v>
      </c>
      <c r="B86" s="146" t="s">
        <v>279</v>
      </c>
      <c r="C86" s="141" t="s">
        <v>66</v>
      </c>
      <c r="D86" s="147">
        <f t="shared" si="27"/>
        <v>0.35</v>
      </c>
      <c r="E86" s="136" t="s">
        <v>189</v>
      </c>
      <c r="F86" s="162">
        <f t="shared" si="25"/>
        <v>1</v>
      </c>
      <c r="G86" s="147">
        <f t="shared" si="26"/>
        <v>0.35</v>
      </c>
      <c r="H86" s="204" t="s">
        <v>417</v>
      </c>
    </row>
    <row r="87" spans="1:9" ht="50.1" customHeight="1" thickBot="1" x14ac:dyDescent="0.3">
      <c r="A87" s="129"/>
      <c r="B87" s="130" t="s">
        <v>96</v>
      </c>
      <c r="C87" s="130" t="s">
        <v>131</v>
      </c>
      <c r="D87" s="130" t="s">
        <v>345</v>
      </c>
      <c r="E87" s="150" t="s">
        <v>6</v>
      </c>
      <c r="F87" s="130" t="s">
        <v>346</v>
      </c>
      <c r="G87" s="130" t="s">
        <v>347</v>
      </c>
      <c r="H87" s="151" t="s">
        <v>8</v>
      </c>
    </row>
    <row r="88" spans="1:9" ht="160.5" customHeight="1" x14ac:dyDescent="0.25">
      <c r="A88" s="132">
        <v>22</v>
      </c>
      <c r="B88" s="133" t="s">
        <v>97</v>
      </c>
      <c r="C88" s="134" t="s">
        <v>67</v>
      </c>
      <c r="D88" s="135">
        <f>$D$11</f>
        <v>0.3</v>
      </c>
      <c r="E88" s="136" t="s">
        <v>189</v>
      </c>
      <c r="F88" s="165">
        <f t="shared" ref="F88:F97" si="28">+IF(E88="SI",1,IF(E88="PARCIALMENTE",0.6,IF(E88="NO",0.2,0)))</f>
        <v>1</v>
      </c>
      <c r="G88" s="166">
        <f t="shared" ref="G88:G97" si="29">D88*F88</f>
        <v>0.3</v>
      </c>
      <c r="H88" s="204" t="s">
        <v>452</v>
      </c>
    </row>
    <row r="89" spans="1:9" ht="31.5" x14ac:dyDescent="0.25">
      <c r="A89" s="160" t="s">
        <v>239</v>
      </c>
      <c r="B89" s="140" t="s">
        <v>174</v>
      </c>
      <c r="C89" s="141" t="s">
        <v>66</v>
      </c>
      <c r="D89" s="142">
        <f>$D$12/3</f>
        <v>0.23333333333333331</v>
      </c>
      <c r="E89" s="136" t="s">
        <v>189</v>
      </c>
      <c r="F89" s="141">
        <f t="shared" si="28"/>
        <v>1</v>
      </c>
      <c r="G89" s="142">
        <f t="shared" si="29"/>
        <v>0.23333333333333331</v>
      </c>
      <c r="H89" s="204" t="s">
        <v>453</v>
      </c>
    </row>
    <row r="90" spans="1:9" ht="31.5" x14ac:dyDescent="0.25">
      <c r="A90" s="160" t="s">
        <v>240</v>
      </c>
      <c r="B90" s="140" t="s">
        <v>292</v>
      </c>
      <c r="C90" s="141" t="s">
        <v>66</v>
      </c>
      <c r="D90" s="142">
        <f t="shared" ref="D90:D91" si="30">$D$12/3</f>
        <v>0.23333333333333331</v>
      </c>
      <c r="E90" s="136" t="s">
        <v>189</v>
      </c>
      <c r="F90" s="141">
        <f t="shared" si="28"/>
        <v>1</v>
      </c>
      <c r="G90" s="142">
        <f t="shared" si="29"/>
        <v>0.23333333333333331</v>
      </c>
      <c r="H90" s="204" t="s">
        <v>377</v>
      </c>
    </row>
    <row r="91" spans="1:9" ht="83.25" customHeight="1" x14ac:dyDescent="0.25">
      <c r="A91" s="160" t="s">
        <v>241</v>
      </c>
      <c r="B91" s="140" t="s">
        <v>291</v>
      </c>
      <c r="C91" s="141" t="s">
        <v>66</v>
      </c>
      <c r="D91" s="142">
        <f t="shared" si="30"/>
        <v>0.23333333333333331</v>
      </c>
      <c r="E91" s="136" t="s">
        <v>189</v>
      </c>
      <c r="F91" s="141">
        <f t="shared" si="28"/>
        <v>1</v>
      </c>
      <c r="G91" s="142">
        <f t="shared" si="29"/>
        <v>0.23333333333333331</v>
      </c>
      <c r="H91" s="204" t="s">
        <v>454</v>
      </c>
    </row>
    <row r="92" spans="1:9" ht="91.5" customHeight="1" x14ac:dyDescent="0.25">
      <c r="A92" s="156">
        <v>23</v>
      </c>
      <c r="B92" s="183" t="s">
        <v>329</v>
      </c>
      <c r="C92" s="141" t="s">
        <v>67</v>
      </c>
      <c r="D92" s="135">
        <f>$D$11</f>
        <v>0.3</v>
      </c>
      <c r="E92" s="136" t="s">
        <v>189</v>
      </c>
      <c r="F92" s="141">
        <f t="shared" si="28"/>
        <v>1</v>
      </c>
      <c r="G92" s="142">
        <f t="shared" si="29"/>
        <v>0.3</v>
      </c>
      <c r="H92" s="201" t="s">
        <v>378</v>
      </c>
    </row>
    <row r="93" spans="1:9" ht="47.25" x14ac:dyDescent="0.25">
      <c r="A93" s="160" t="s">
        <v>242</v>
      </c>
      <c r="B93" s="140" t="s">
        <v>176</v>
      </c>
      <c r="C93" s="141" t="s">
        <v>66</v>
      </c>
      <c r="D93" s="142">
        <f>$D$12/5</f>
        <v>0.13999999999999999</v>
      </c>
      <c r="E93" s="136" t="s">
        <v>189</v>
      </c>
      <c r="F93" s="141">
        <f t="shared" si="28"/>
        <v>1</v>
      </c>
      <c r="G93" s="142">
        <f t="shared" si="29"/>
        <v>0.13999999999999999</v>
      </c>
      <c r="H93" s="204" t="s">
        <v>455</v>
      </c>
    </row>
    <row r="94" spans="1:9" ht="63" x14ac:dyDescent="0.25">
      <c r="A94" s="160" t="s">
        <v>243</v>
      </c>
      <c r="B94" s="140" t="s">
        <v>280</v>
      </c>
      <c r="C94" s="141" t="s">
        <v>66</v>
      </c>
      <c r="D94" s="142">
        <f t="shared" ref="D94:D97" si="31">$D$12/5</f>
        <v>0.13999999999999999</v>
      </c>
      <c r="E94" s="136" t="s">
        <v>189</v>
      </c>
      <c r="F94" s="141">
        <f t="shared" si="28"/>
        <v>1</v>
      </c>
      <c r="G94" s="142">
        <f t="shared" si="29"/>
        <v>0.13999999999999999</v>
      </c>
      <c r="H94" s="204" t="s">
        <v>456</v>
      </c>
    </row>
    <row r="95" spans="1:9" ht="81.75" customHeight="1" x14ac:dyDescent="0.25">
      <c r="A95" s="160" t="s">
        <v>244</v>
      </c>
      <c r="B95" s="140" t="s">
        <v>330</v>
      </c>
      <c r="C95" s="141" t="s">
        <v>66</v>
      </c>
      <c r="D95" s="142">
        <f t="shared" si="31"/>
        <v>0.13999999999999999</v>
      </c>
      <c r="E95" s="136" t="s">
        <v>189</v>
      </c>
      <c r="F95" s="141">
        <f t="shared" si="28"/>
        <v>1</v>
      </c>
      <c r="G95" s="142">
        <f t="shared" si="29"/>
        <v>0.13999999999999999</v>
      </c>
      <c r="H95" s="204" t="s">
        <v>418</v>
      </c>
    </row>
    <row r="96" spans="1:9" ht="31.5" x14ac:dyDescent="0.25">
      <c r="A96" s="160" t="s">
        <v>245</v>
      </c>
      <c r="B96" s="140" t="s">
        <v>281</v>
      </c>
      <c r="C96" s="141" t="s">
        <v>66</v>
      </c>
      <c r="D96" s="142">
        <f t="shared" si="31"/>
        <v>0.13999999999999999</v>
      </c>
      <c r="E96" s="136" t="s">
        <v>189</v>
      </c>
      <c r="F96" s="141">
        <f t="shared" si="28"/>
        <v>1</v>
      </c>
      <c r="G96" s="142">
        <f t="shared" si="29"/>
        <v>0.13999999999999999</v>
      </c>
      <c r="H96" s="204" t="s">
        <v>419</v>
      </c>
    </row>
    <row r="97" spans="1:8" ht="82.5" customHeight="1" thickBot="1" x14ac:dyDescent="0.3">
      <c r="A97" s="184" t="s">
        <v>246</v>
      </c>
      <c r="B97" s="172" t="s">
        <v>101</v>
      </c>
      <c r="C97" s="141" t="s">
        <v>66</v>
      </c>
      <c r="D97" s="173">
        <f t="shared" si="31"/>
        <v>0.13999999999999999</v>
      </c>
      <c r="E97" s="136" t="s">
        <v>189</v>
      </c>
      <c r="F97" s="162">
        <f t="shared" si="28"/>
        <v>1</v>
      </c>
      <c r="G97" s="147">
        <f t="shared" si="29"/>
        <v>0.13999999999999999</v>
      </c>
      <c r="H97" s="205" t="s">
        <v>420</v>
      </c>
    </row>
    <row r="98" spans="1:8" ht="39.950000000000003" customHeight="1" thickBot="1" x14ac:dyDescent="0.3">
      <c r="A98" s="129"/>
      <c r="B98" s="130" t="s">
        <v>102</v>
      </c>
      <c r="C98" s="130" t="s">
        <v>131</v>
      </c>
      <c r="D98" s="130" t="s">
        <v>345</v>
      </c>
      <c r="E98" s="150" t="s">
        <v>6</v>
      </c>
      <c r="F98" s="130" t="s">
        <v>346</v>
      </c>
      <c r="G98" s="130" t="s">
        <v>347</v>
      </c>
      <c r="H98" s="151" t="s">
        <v>8</v>
      </c>
    </row>
    <row r="99" spans="1:8" ht="68.25" customHeight="1" x14ac:dyDescent="0.25">
      <c r="A99" s="132">
        <v>24</v>
      </c>
      <c r="B99" s="133" t="s">
        <v>282</v>
      </c>
      <c r="C99" s="165" t="s">
        <v>67</v>
      </c>
      <c r="D99" s="166">
        <f>$D$11</f>
        <v>0.3</v>
      </c>
      <c r="E99" s="136" t="s">
        <v>189</v>
      </c>
      <c r="F99" s="165">
        <f t="shared" ref="F99:F114" si="32">+IF(E99="SI",1,IF(E99="PARCIALMENTE",0.6,IF(E99="NO",0.2,0)))</f>
        <v>1</v>
      </c>
      <c r="G99" s="166">
        <f t="shared" ref="G99:G114" si="33">D99*F99</f>
        <v>0.3</v>
      </c>
      <c r="H99" s="206" t="s">
        <v>379</v>
      </c>
    </row>
    <row r="100" spans="1:8" ht="46.5" customHeight="1" x14ac:dyDescent="0.25">
      <c r="A100" s="153" t="s">
        <v>247</v>
      </c>
      <c r="B100" s="140" t="s">
        <v>311</v>
      </c>
      <c r="C100" s="141" t="s">
        <v>66</v>
      </c>
      <c r="D100" s="142">
        <f>$D$12/4</f>
        <v>0.17499999999999999</v>
      </c>
      <c r="E100" s="136" t="s">
        <v>189</v>
      </c>
      <c r="F100" s="141">
        <f t="shared" si="32"/>
        <v>1</v>
      </c>
      <c r="G100" s="142">
        <f t="shared" si="33"/>
        <v>0.17499999999999999</v>
      </c>
      <c r="H100" s="206" t="s">
        <v>380</v>
      </c>
    </row>
    <row r="101" spans="1:8" ht="47.25" x14ac:dyDescent="0.25">
      <c r="A101" s="153" t="s">
        <v>248</v>
      </c>
      <c r="B101" s="140" t="s">
        <v>312</v>
      </c>
      <c r="C101" s="141" t="s">
        <v>66</v>
      </c>
      <c r="D101" s="142">
        <f t="shared" ref="D101:D103" si="34">$D$12/4</f>
        <v>0.17499999999999999</v>
      </c>
      <c r="E101" s="136" t="s">
        <v>189</v>
      </c>
      <c r="F101" s="141">
        <f t="shared" si="32"/>
        <v>1</v>
      </c>
      <c r="G101" s="142">
        <f t="shared" si="33"/>
        <v>0.17499999999999999</v>
      </c>
      <c r="H101" s="206" t="s">
        <v>380</v>
      </c>
    </row>
    <row r="102" spans="1:8" ht="90.75" customHeight="1" x14ac:dyDescent="0.25">
      <c r="A102" s="160" t="s">
        <v>249</v>
      </c>
      <c r="B102" s="140" t="s">
        <v>287</v>
      </c>
      <c r="C102" s="141" t="s">
        <v>66</v>
      </c>
      <c r="D102" s="142">
        <f t="shared" si="34"/>
        <v>0.17499999999999999</v>
      </c>
      <c r="E102" s="136" t="s">
        <v>189</v>
      </c>
      <c r="F102" s="141">
        <f t="shared" si="32"/>
        <v>1</v>
      </c>
      <c r="G102" s="142">
        <f t="shared" si="33"/>
        <v>0.17499999999999999</v>
      </c>
      <c r="H102" s="204" t="s">
        <v>469</v>
      </c>
    </row>
    <row r="103" spans="1:8" ht="78.75" customHeight="1" x14ac:dyDescent="0.25">
      <c r="A103" s="184" t="s">
        <v>314</v>
      </c>
      <c r="B103" s="172" t="s">
        <v>105</v>
      </c>
      <c r="C103" s="141" t="s">
        <v>66</v>
      </c>
      <c r="D103" s="173">
        <f t="shared" si="34"/>
        <v>0.17499999999999999</v>
      </c>
      <c r="E103" s="136" t="s">
        <v>189</v>
      </c>
      <c r="F103" s="174">
        <f t="shared" si="32"/>
        <v>1</v>
      </c>
      <c r="G103" s="173">
        <f t="shared" si="33"/>
        <v>0.17499999999999999</v>
      </c>
      <c r="H103" s="206" t="s">
        <v>457</v>
      </c>
    </row>
    <row r="104" spans="1:8" ht="90" customHeight="1" x14ac:dyDescent="0.25">
      <c r="A104" s="156">
        <v>25</v>
      </c>
      <c r="B104" s="157" t="s">
        <v>283</v>
      </c>
      <c r="C104" s="141" t="s">
        <v>67</v>
      </c>
      <c r="D104" s="142">
        <f>$D$11</f>
        <v>0.3</v>
      </c>
      <c r="E104" s="136" t="s">
        <v>189</v>
      </c>
      <c r="F104" s="141">
        <f t="shared" si="32"/>
        <v>1</v>
      </c>
      <c r="G104" s="142">
        <f t="shared" si="33"/>
        <v>0.3</v>
      </c>
      <c r="H104" s="206" t="s">
        <v>458</v>
      </c>
    </row>
    <row r="105" spans="1:8" ht="100.5" customHeight="1" x14ac:dyDescent="0.25">
      <c r="A105" s="160" t="s">
        <v>250</v>
      </c>
      <c r="B105" s="140" t="s">
        <v>263</v>
      </c>
      <c r="C105" s="141" t="s">
        <v>66</v>
      </c>
      <c r="D105" s="142">
        <f>$D$12</f>
        <v>0.7</v>
      </c>
      <c r="E105" s="136" t="s">
        <v>189</v>
      </c>
      <c r="F105" s="141">
        <f t="shared" si="32"/>
        <v>1</v>
      </c>
      <c r="G105" s="142">
        <f t="shared" si="33"/>
        <v>0.7</v>
      </c>
      <c r="H105" s="206" t="s">
        <v>459</v>
      </c>
    </row>
    <row r="106" spans="1:8" ht="85.5" customHeight="1" x14ac:dyDescent="0.25">
      <c r="A106" s="156">
        <v>26</v>
      </c>
      <c r="B106" s="157" t="s">
        <v>106</v>
      </c>
      <c r="C106" s="141" t="s">
        <v>67</v>
      </c>
      <c r="D106" s="142">
        <f>$D$11</f>
        <v>0.3</v>
      </c>
      <c r="E106" s="136" t="s">
        <v>189</v>
      </c>
      <c r="F106" s="141">
        <f t="shared" si="32"/>
        <v>1</v>
      </c>
      <c r="G106" s="142">
        <f t="shared" si="33"/>
        <v>0.3</v>
      </c>
      <c r="H106" s="209" t="s">
        <v>468</v>
      </c>
    </row>
    <row r="107" spans="1:8" ht="63" customHeight="1" x14ac:dyDescent="0.25">
      <c r="A107" s="139" t="s">
        <v>251</v>
      </c>
      <c r="B107" s="140" t="s">
        <v>181</v>
      </c>
      <c r="C107" s="141" t="s">
        <v>66</v>
      </c>
      <c r="D107" s="142">
        <f t="shared" ref="D107:D108" si="35">$D$12/2</f>
        <v>0.35</v>
      </c>
      <c r="E107" s="136" t="s">
        <v>189</v>
      </c>
      <c r="F107" s="141">
        <f t="shared" si="32"/>
        <v>1</v>
      </c>
      <c r="G107" s="142">
        <f t="shared" si="33"/>
        <v>0.35</v>
      </c>
      <c r="H107" s="209" t="s">
        <v>467</v>
      </c>
    </row>
    <row r="108" spans="1:8" ht="47.25" customHeight="1" thickBot="1" x14ac:dyDescent="0.3">
      <c r="A108" s="145" t="s">
        <v>344</v>
      </c>
      <c r="B108" s="146" t="s">
        <v>182</v>
      </c>
      <c r="C108" s="141" t="s">
        <v>66</v>
      </c>
      <c r="D108" s="147">
        <f t="shared" si="35"/>
        <v>0.35</v>
      </c>
      <c r="E108" s="136" t="s">
        <v>189</v>
      </c>
      <c r="F108" s="162">
        <f t="shared" si="32"/>
        <v>1</v>
      </c>
      <c r="G108" s="147">
        <f t="shared" si="33"/>
        <v>0.35</v>
      </c>
      <c r="H108" s="206" t="s">
        <v>421</v>
      </c>
    </row>
    <row r="109" spans="1:8" ht="63.75" customHeight="1" x14ac:dyDescent="0.25">
      <c r="A109" s="163">
        <v>27</v>
      </c>
      <c r="B109" s="164" t="s">
        <v>264</v>
      </c>
      <c r="C109" s="165" t="s">
        <v>67</v>
      </c>
      <c r="D109" s="166">
        <f>$D$11</f>
        <v>0.3</v>
      </c>
      <c r="E109" s="136" t="s">
        <v>189</v>
      </c>
      <c r="F109" s="165">
        <f t="shared" si="32"/>
        <v>1</v>
      </c>
      <c r="G109" s="166">
        <f t="shared" si="33"/>
        <v>0.3</v>
      </c>
      <c r="H109" s="206" t="s">
        <v>381</v>
      </c>
    </row>
    <row r="110" spans="1:8" ht="78.75" x14ac:dyDescent="0.25">
      <c r="A110" s="139" t="s">
        <v>252</v>
      </c>
      <c r="B110" s="140" t="s">
        <v>284</v>
      </c>
      <c r="C110" s="141" t="s">
        <v>66</v>
      </c>
      <c r="D110" s="142">
        <f t="shared" ref="D110:D114" si="36">$D$12/5</f>
        <v>0.13999999999999999</v>
      </c>
      <c r="E110" s="136" t="s">
        <v>189</v>
      </c>
      <c r="F110" s="141">
        <f t="shared" si="32"/>
        <v>1</v>
      </c>
      <c r="G110" s="142">
        <f t="shared" si="33"/>
        <v>0.13999999999999999</v>
      </c>
      <c r="H110" s="206" t="s">
        <v>460</v>
      </c>
    </row>
    <row r="111" spans="1:8" ht="63" x14ac:dyDescent="0.25">
      <c r="A111" s="139" t="s">
        <v>253</v>
      </c>
      <c r="B111" s="140" t="s">
        <v>285</v>
      </c>
      <c r="C111" s="141" t="s">
        <v>66</v>
      </c>
      <c r="D111" s="142">
        <f t="shared" si="36"/>
        <v>0.13999999999999999</v>
      </c>
      <c r="E111" s="136" t="s">
        <v>189</v>
      </c>
      <c r="F111" s="141">
        <f t="shared" si="32"/>
        <v>1</v>
      </c>
      <c r="G111" s="142">
        <f t="shared" si="33"/>
        <v>0.13999999999999999</v>
      </c>
      <c r="H111" s="206" t="s">
        <v>461</v>
      </c>
    </row>
    <row r="112" spans="1:8" ht="47.25" x14ac:dyDescent="0.25">
      <c r="A112" s="139" t="s">
        <v>254</v>
      </c>
      <c r="B112" s="140" t="s">
        <v>286</v>
      </c>
      <c r="C112" s="141" t="s">
        <v>66</v>
      </c>
      <c r="D112" s="142">
        <f t="shared" si="36"/>
        <v>0.13999999999999999</v>
      </c>
      <c r="E112" s="136" t="s">
        <v>189</v>
      </c>
      <c r="F112" s="141">
        <f t="shared" si="32"/>
        <v>1</v>
      </c>
      <c r="G112" s="142">
        <f t="shared" si="33"/>
        <v>0.13999999999999999</v>
      </c>
      <c r="H112" s="206" t="s">
        <v>462</v>
      </c>
    </row>
    <row r="113" spans="1:8" ht="57.75" customHeight="1" x14ac:dyDescent="0.25">
      <c r="A113" s="139" t="s">
        <v>255</v>
      </c>
      <c r="B113" s="140" t="s">
        <v>114</v>
      </c>
      <c r="C113" s="141" t="s">
        <v>66</v>
      </c>
      <c r="D113" s="142">
        <f t="shared" si="36"/>
        <v>0.13999999999999999</v>
      </c>
      <c r="E113" s="136" t="s">
        <v>189</v>
      </c>
      <c r="F113" s="141">
        <f t="shared" si="32"/>
        <v>1</v>
      </c>
      <c r="G113" s="142">
        <f t="shared" si="33"/>
        <v>0.13999999999999999</v>
      </c>
      <c r="H113" s="206" t="s">
        <v>382</v>
      </c>
    </row>
    <row r="114" spans="1:8" ht="70.5" customHeight="1" thickBot="1" x14ac:dyDescent="0.3">
      <c r="A114" s="145" t="s">
        <v>256</v>
      </c>
      <c r="B114" s="146" t="s">
        <v>108</v>
      </c>
      <c r="C114" s="141" t="s">
        <v>66</v>
      </c>
      <c r="D114" s="147">
        <f t="shared" si="36"/>
        <v>0.13999999999999999</v>
      </c>
      <c r="E114" s="136" t="s">
        <v>189</v>
      </c>
      <c r="F114" s="162">
        <f t="shared" si="32"/>
        <v>1</v>
      </c>
      <c r="G114" s="147">
        <f t="shared" si="33"/>
        <v>0.13999999999999999</v>
      </c>
      <c r="H114" s="206" t="s">
        <v>383</v>
      </c>
    </row>
    <row r="115" spans="1:8" ht="21" customHeight="1" thickBot="1" x14ac:dyDescent="0.3">
      <c r="A115" s="129"/>
      <c r="B115" s="211" t="s">
        <v>115</v>
      </c>
      <c r="C115" s="212"/>
      <c r="D115" s="213"/>
      <c r="E115" s="168"/>
      <c r="F115" s="169"/>
      <c r="G115" s="169"/>
      <c r="H115" s="170"/>
    </row>
    <row r="116" spans="1:8" ht="39.950000000000003" customHeight="1" thickBot="1" x14ac:dyDescent="0.3">
      <c r="A116" s="129"/>
      <c r="B116" s="130" t="s">
        <v>115</v>
      </c>
      <c r="C116" s="130" t="s">
        <v>131</v>
      </c>
      <c r="D116" s="130" t="s">
        <v>345</v>
      </c>
      <c r="E116" s="150" t="s">
        <v>6</v>
      </c>
      <c r="F116" s="130" t="s">
        <v>346</v>
      </c>
      <c r="G116" s="130" t="s">
        <v>347</v>
      </c>
      <c r="H116" s="151" t="s">
        <v>8</v>
      </c>
    </row>
    <row r="117" spans="1:8" ht="94.5" x14ac:dyDescent="0.25">
      <c r="A117" s="132">
        <v>28</v>
      </c>
      <c r="B117" s="133" t="s">
        <v>331</v>
      </c>
      <c r="C117" s="134" t="s">
        <v>67</v>
      </c>
      <c r="D117" s="135">
        <f>$D$11</f>
        <v>0.3</v>
      </c>
      <c r="E117" s="136" t="s">
        <v>189</v>
      </c>
      <c r="F117" s="134">
        <f t="shared" ref="F117:F119" si="37">+IF(E117="SI",1,IF(E117="PARCIALMENTE",0.6,IF(E117="NO",0.2,0)))</f>
        <v>1</v>
      </c>
      <c r="G117" s="152">
        <f t="shared" ref="G117:G119" si="38">D117*F117</f>
        <v>0.3</v>
      </c>
      <c r="H117" s="203" t="s">
        <v>470</v>
      </c>
    </row>
    <row r="118" spans="1:8" ht="63" x14ac:dyDescent="0.25">
      <c r="A118" s="139" t="s">
        <v>332</v>
      </c>
      <c r="B118" s="140" t="s">
        <v>301</v>
      </c>
      <c r="C118" s="141" t="s">
        <v>66</v>
      </c>
      <c r="D118" s="142">
        <f t="shared" ref="D118:D119" si="39">$D$12/2</f>
        <v>0.35</v>
      </c>
      <c r="E118" s="136" t="s">
        <v>189</v>
      </c>
      <c r="F118" s="141">
        <f t="shared" si="37"/>
        <v>1</v>
      </c>
      <c r="G118" s="142">
        <f t="shared" si="38"/>
        <v>0.35</v>
      </c>
      <c r="H118" s="206" t="s">
        <v>422</v>
      </c>
    </row>
    <row r="119" spans="1:8" ht="48" thickBot="1" x14ac:dyDescent="0.3">
      <c r="A119" s="171" t="s">
        <v>333</v>
      </c>
      <c r="B119" s="172" t="s">
        <v>334</v>
      </c>
      <c r="C119" s="141" t="s">
        <v>66</v>
      </c>
      <c r="D119" s="173">
        <f t="shared" si="39"/>
        <v>0.35</v>
      </c>
      <c r="E119" s="136" t="s">
        <v>189</v>
      </c>
      <c r="F119" s="174">
        <f t="shared" si="37"/>
        <v>1</v>
      </c>
      <c r="G119" s="173">
        <f t="shared" si="38"/>
        <v>0.35</v>
      </c>
      <c r="H119" s="206" t="s">
        <v>384</v>
      </c>
    </row>
    <row r="120" spans="1:8" ht="21" customHeight="1" thickBot="1" x14ac:dyDescent="0.3">
      <c r="A120" s="129"/>
      <c r="B120" s="211" t="s">
        <v>117</v>
      </c>
      <c r="C120" s="212"/>
      <c r="D120" s="213"/>
      <c r="E120" s="168"/>
      <c r="F120" s="169"/>
      <c r="G120" s="169"/>
      <c r="H120" s="170"/>
    </row>
    <row r="121" spans="1:8" ht="50.1" customHeight="1" thickBot="1" x14ac:dyDescent="0.3">
      <c r="A121" s="129"/>
      <c r="B121" s="130" t="s">
        <v>117</v>
      </c>
      <c r="C121" s="130" t="s">
        <v>131</v>
      </c>
      <c r="D121" s="130" t="s">
        <v>345</v>
      </c>
      <c r="E121" s="150" t="s">
        <v>6</v>
      </c>
      <c r="F121" s="130" t="s">
        <v>346</v>
      </c>
      <c r="G121" s="130" t="s">
        <v>347</v>
      </c>
      <c r="H121" s="151" t="s">
        <v>8</v>
      </c>
    </row>
    <row r="122" spans="1:8" ht="90.75" customHeight="1" x14ac:dyDescent="0.25">
      <c r="A122" s="185">
        <v>29</v>
      </c>
      <c r="B122" s="133" t="s">
        <v>335</v>
      </c>
      <c r="C122" s="134" t="s">
        <v>67</v>
      </c>
      <c r="D122" s="152">
        <f>$D$11</f>
        <v>0.3</v>
      </c>
      <c r="E122" s="136" t="s">
        <v>189</v>
      </c>
      <c r="F122" s="134">
        <f t="shared" ref="F122:F133" si="40">+IF(E122="SI",1,IF(E122="PARCIALMENTE",0.6,IF(E122="NO",0.2,0)))</f>
        <v>1</v>
      </c>
      <c r="G122" s="152">
        <f t="shared" ref="G122:G133" si="41">D122*F122</f>
        <v>0.3</v>
      </c>
      <c r="H122" s="203" t="s">
        <v>423</v>
      </c>
    </row>
    <row r="123" spans="1:8" ht="31.5" x14ac:dyDescent="0.25">
      <c r="A123" s="139" t="s">
        <v>257</v>
      </c>
      <c r="B123" s="140" t="s">
        <v>288</v>
      </c>
      <c r="C123" s="141" t="s">
        <v>66</v>
      </c>
      <c r="D123" s="142">
        <f>$D$12</f>
        <v>0.7</v>
      </c>
      <c r="E123" s="136" t="s">
        <v>189</v>
      </c>
      <c r="F123" s="141">
        <f t="shared" si="40"/>
        <v>1</v>
      </c>
      <c r="G123" s="142">
        <f t="shared" si="41"/>
        <v>0.7</v>
      </c>
      <c r="H123" s="204" t="s">
        <v>385</v>
      </c>
    </row>
    <row r="124" spans="1:8" ht="206.25" customHeight="1" x14ac:dyDescent="0.25">
      <c r="A124" s="156">
        <v>30</v>
      </c>
      <c r="B124" s="157" t="s">
        <v>119</v>
      </c>
      <c r="C124" s="141" t="s">
        <v>67</v>
      </c>
      <c r="D124" s="142">
        <f>$D$11</f>
        <v>0.3</v>
      </c>
      <c r="E124" s="136" t="s">
        <v>189</v>
      </c>
      <c r="F124" s="141">
        <f t="shared" si="40"/>
        <v>1</v>
      </c>
      <c r="G124" s="142">
        <f t="shared" si="41"/>
        <v>0.3</v>
      </c>
      <c r="H124" s="204" t="s">
        <v>386</v>
      </c>
    </row>
    <row r="125" spans="1:8" ht="31.5" x14ac:dyDescent="0.25">
      <c r="A125" s="139" t="s">
        <v>258</v>
      </c>
      <c r="B125" s="140" t="s">
        <v>336</v>
      </c>
      <c r="C125" s="141" t="s">
        <v>66</v>
      </c>
      <c r="D125" s="142">
        <f t="shared" ref="D125:D128" si="42">$D$12/4</f>
        <v>0.17499999999999999</v>
      </c>
      <c r="E125" s="136" t="s">
        <v>189</v>
      </c>
      <c r="F125" s="141">
        <f t="shared" si="40"/>
        <v>1</v>
      </c>
      <c r="G125" s="142">
        <f t="shared" si="41"/>
        <v>0.17499999999999999</v>
      </c>
      <c r="H125" s="204" t="s">
        <v>387</v>
      </c>
    </row>
    <row r="126" spans="1:8" ht="31.5" x14ac:dyDescent="0.25">
      <c r="A126" s="139" t="s">
        <v>337</v>
      </c>
      <c r="B126" s="140" t="s">
        <v>121</v>
      </c>
      <c r="C126" s="141" t="s">
        <v>66</v>
      </c>
      <c r="D126" s="142">
        <f t="shared" si="42"/>
        <v>0.17499999999999999</v>
      </c>
      <c r="E126" s="136" t="s">
        <v>189</v>
      </c>
      <c r="F126" s="141">
        <f t="shared" si="40"/>
        <v>1</v>
      </c>
      <c r="G126" s="142">
        <f t="shared" si="41"/>
        <v>0.17499999999999999</v>
      </c>
      <c r="H126" s="204" t="s">
        <v>388</v>
      </c>
    </row>
    <row r="127" spans="1:8" ht="31.5" x14ac:dyDescent="0.25">
      <c r="A127" s="139" t="s">
        <v>338</v>
      </c>
      <c r="B127" s="140" t="s">
        <v>120</v>
      </c>
      <c r="C127" s="141" t="s">
        <v>66</v>
      </c>
      <c r="D127" s="142">
        <f t="shared" si="42"/>
        <v>0.17499999999999999</v>
      </c>
      <c r="E127" s="136" t="s">
        <v>189</v>
      </c>
      <c r="F127" s="141">
        <f t="shared" si="40"/>
        <v>1</v>
      </c>
      <c r="G127" s="142">
        <f t="shared" si="41"/>
        <v>0.17499999999999999</v>
      </c>
      <c r="H127" s="204" t="s">
        <v>389</v>
      </c>
    </row>
    <row r="128" spans="1:8" ht="64.5" customHeight="1" thickBot="1" x14ac:dyDescent="0.3">
      <c r="A128" s="145" t="s">
        <v>339</v>
      </c>
      <c r="B128" s="146" t="s">
        <v>261</v>
      </c>
      <c r="C128" s="141" t="s">
        <v>66</v>
      </c>
      <c r="D128" s="147">
        <f t="shared" si="42"/>
        <v>0.17499999999999999</v>
      </c>
      <c r="E128" s="136" t="s">
        <v>189</v>
      </c>
      <c r="F128" s="162">
        <f t="shared" si="40"/>
        <v>1</v>
      </c>
      <c r="G128" s="147">
        <f t="shared" si="41"/>
        <v>0.17499999999999999</v>
      </c>
      <c r="H128" s="207" t="s">
        <v>390</v>
      </c>
    </row>
    <row r="129" spans="1:8" ht="66.75" customHeight="1" x14ac:dyDescent="0.25">
      <c r="A129" s="163">
        <v>31</v>
      </c>
      <c r="B129" s="164" t="s">
        <v>300</v>
      </c>
      <c r="C129" s="165" t="s">
        <v>67</v>
      </c>
      <c r="D129" s="166">
        <f>$D$11</f>
        <v>0.3</v>
      </c>
      <c r="E129" s="136" t="s">
        <v>189</v>
      </c>
      <c r="F129" s="165">
        <f t="shared" si="40"/>
        <v>1</v>
      </c>
      <c r="G129" s="166">
        <f t="shared" si="41"/>
        <v>0.3</v>
      </c>
      <c r="H129" s="203" t="s">
        <v>391</v>
      </c>
    </row>
    <row r="130" spans="1:8" ht="72" customHeight="1" x14ac:dyDescent="0.25">
      <c r="A130" s="139" t="s">
        <v>259</v>
      </c>
      <c r="B130" s="140" t="s">
        <v>307</v>
      </c>
      <c r="C130" s="141" t="s">
        <v>66</v>
      </c>
      <c r="D130" s="142">
        <f>$D$12</f>
        <v>0.7</v>
      </c>
      <c r="E130" s="136" t="s">
        <v>189</v>
      </c>
      <c r="F130" s="141">
        <f t="shared" si="40"/>
        <v>1</v>
      </c>
      <c r="G130" s="142">
        <f t="shared" si="41"/>
        <v>0.7</v>
      </c>
      <c r="H130" s="204" t="s">
        <v>424</v>
      </c>
    </row>
    <row r="131" spans="1:8" ht="84" customHeight="1" x14ac:dyDescent="0.25">
      <c r="A131" s="156">
        <v>32</v>
      </c>
      <c r="B131" s="157" t="s">
        <v>340</v>
      </c>
      <c r="C131" s="141" t="s">
        <v>67</v>
      </c>
      <c r="D131" s="142">
        <f>$D$11</f>
        <v>0.3</v>
      </c>
      <c r="E131" s="136" t="s">
        <v>189</v>
      </c>
      <c r="F131" s="141">
        <f t="shared" si="40"/>
        <v>1</v>
      </c>
      <c r="G131" s="142">
        <f t="shared" si="41"/>
        <v>0.3</v>
      </c>
      <c r="H131" s="206" t="s">
        <v>463</v>
      </c>
    </row>
    <row r="132" spans="1:8" ht="33.75" customHeight="1" x14ac:dyDescent="0.25">
      <c r="A132" s="139" t="s">
        <v>260</v>
      </c>
      <c r="B132" s="140" t="s">
        <v>289</v>
      </c>
      <c r="C132" s="141" t="s">
        <v>66</v>
      </c>
      <c r="D132" s="142">
        <f t="shared" ref="D132:D133" si="43">$D$12/2</f>
        <v>0.35</v>
      </c>
      <c r="E132" s="136" t="s">
        <v>189</v>
      </c>
      <c r="F132" s="141">
        <f t="shared" si="40"/>
        <v>1</v>
      </c>
      <c r="G132" s="142">
        <f t="shared" si="41"/>
        <v>0.35</v>
      </c>
      <c r="H132" s="206" t="s">
        <v>392</v>
      </c>
    </row>
    <row r="133" spans="1:8" ht="51" customHeight="1" thickBot="1" x14ac:dyDescent="0.3">
      <c r="A133" s="145" t="s">
        <v>341</v>
      </c>
      <c r="B133" s="146" t="s">
        <v>290</v>
      </c>
      <c r="C133" s="141" t="s">
        <v>66</v>
      </c>
      <c r="D133" s="147">
        <f t="shared" si="43"/>
        <v>0.35</v>
      </c>
      <c r="E133" s="180" t="s">
        <v>189</v>
      </c>
      <c r="F133" s="162">
        <f t="shared" si="40"/>
        <v>1</v>
      </c>
      <c r="G133" s="147">
        <f t="shared" si="41"/>
        <v>0.35</v>
      </c>
      <c r="H133" s="206" t="s">
        <v>393</v>
      </c>
    </row>
    <row r="134" spans="1:8" ht="30.75" customHeight="1" thickBot="1" x14ac:dyDescent="0.3">
      <c r="A134" s="186"/>
      <c r="B134" s="187"/>
      <c r="C134" s="188"/>
      <c r="D134" s="189">
        <f>SUM(D16:D133)</f>
        <v>32.000000000000036</v>
      </c>
      <c r="E134" s="190" t="s">
        <v>192</v>
      </c>
      <c r="F134" s="191"/>
      <c r="G134" s="189">
        <f>SUM(G16:G133)</f>
        <v>32.000000000000036</v>
      </c>
      <c r="H134" s="192"/>
    </row>
    <row r="135" spans="1:8" x14ac:dyDescent="0.25">
      <c r="A135" s="186"/>
      <c r="B135" s="187"/>
      <c r="C135" s="188"/>
      <c r="D135" s="188"/>
      <c r="E135" s="188"/>
      <c r="F135" s="188"/>
      <c r="G135" s="188"/>
      <c r="H135" s="192"/>
    </row>
    <row r="136" spans="1:8" x14ac:dyDescent="0.25">
      <c r="A136" s="186"/>
      <c r="B136" s="187"/>
      <c r="C136" s="188"/>
      <c r="D136" s="188"/>
      <c r="E136" s="188"/>
      <c r="F136" s="188"/>
      <c r="G136" s="188"/>
      <c r="H136" s="192"/>
    </row>
    <row r="137" spans="1:8" x14ac:dyDescent="0.25">
      <c r="A137" s="217" t="s">
        <v>360</v>
      </c>
      <c r="B137" s="217"/>
      <c r="C137" s="217"/>
      <c r="D137" s="217"/>
      <c r="E137" s="217"/>
      <c r="F137" s="217"/>
      <c r="G137" s="217"/>
      <c r="H137" s="217"/>
    </row>
    <row r="138" spans="1:8" x14ac:dyDescent="0.25">
      <c r="A138" s="186"/>
      <c r="B138" s="187"/>
      <c r="C138" s="188"/>
      <c r="D138" s="188"/>
      <c r="E138" s="188"/>
      <c r="F138" s="188"/>
      <c r="G138" s="188"/>
      <c r="H138" s="192"/>
    </row>
    <row r="139" spans="1:8" x14ac:dyDescent="0.25">
      <c r="A139" s="186"/>
      <c r="B139" s="193" t="s">
        <v>348</v>
      </c>
      <c r="C139" s="219">
        <v>5</v>
      </c>
      <c r="D139" s="219"/>
      <c r="E139" s="219"/>
      <c r="F139" s="191"/>
      <c r="G139" s="188"/>
      <c r="H139" s="192"/>
    </row>
    <row r="140" spans="1:8" x14ac:dyDescent="0.25">
      <c r="A140" s="186"/>
      <c r="B140" s="194" t="s">
        <v>196</v>
      </c>
      <c r="C140" s="220">
        <f>G134/D134</f>
        <v>1</v>
      </c>
      <c r="D140" s="220"/>
      <c r="E140" s="220"/>
      <c r="F140" s="188"/>
      <c r="G140" s="188"/>
      <c r="H140" s="192"/>
    </row>
    <row r="141" spans="1:8" x14ac:dyDescent="0.25">
      <c r="A141" s="186"/>
      <c r="B141" s="195" t="s">
        <v>197</v>
      </c>
      <c r="C141" s="221">
        <f>+C139*C140</f>
        <v>5</v>
      </c>
      <c r="D141" s="221"/>
      <c r="E141" s="221"/>
      <c r="F141" s="196"/>
      <c r="G141" s="188"/>
      <c r="H141" s="197"/>
    </row>
    <row r="142" spans="1:8" x14ac:dyDescent="0.25">
      <c r="A142" s="186"/>
      <c r="B142" s="187"/>
      <c r="C142" s="188"/>
      <c r="D142" s="188"/>
      <c r="E142" s="188"/>
      <c r="F142" s="188"/>
      <c r="G142" s="188"/>
      <c r="H142" s="192"/>
    </row>
    <row r="143" spans="1:8" x14ac:dyDescent="0.25">
      <c r="A143" s="186"/>
      <c r="B143" s="187"/>
      <c r="C143" s="188"/>
      <c r="D143" s="188"/>
      <c r="E143" s="188"/>
      <c r="F143" s="188"/>
      <c r="G143" s="188"/>
      <c r="H143" s="192"/>
    </row>
    <row r="144" spans="1:8" ht="64.5" customHeight="1" x14ac:dyDescent="0.25">
      <c r="A144" s="218" t="s">
        <v>361</v>
      </c>
      <c r="B144" s="218"/>
      <c r="C144" s="218"/>
      <c r="D144" s="218"/>
      <c r="E144" s="218"/>
      <c r="F144" s="218"/>
      <c r="G144" s="218"/>
      <c r="H144" s="218"/>
    </row>
    <row r="148" spans="2:7" ht="30" customHeight="1" thickBot="1" x14ac:dyDescent="0.3">
      <c r="B148" s="199" t="s">
        <v>349</v>
      </c>
      <c r="C148" s="215"/>
      <c r="D148" s="215"/>
      <c r="E148" s="215"/>
      <c r="F148" s="215"/>
      <c r="G148" s="215"/>
    </row>
    <row r="149" spans="2:7" ht="30" customHeight="1" x14ac:dyDescent="0.25">
      <c r="B149" s="199" t="s">
        <v>350</v>
      </c>
      <c r="C149" s="216" t="s">
        <v>394</v>
      </c>
      <c r="D149" s="216"/>
      <c r="E149" s="216"/>
      <c r="F149" s="216"/>
      <c r="G149" s="216"/>
    </row>
    <row r="150" spans="2:7" ht="30" customHeight="1" x14ac:dyDescent="0.25">
      <c r="B150" s="199" t="s">
        <v>351</v>
      </c>
      <c r="C150" s="214" t="s">
        <v>352</v>
      </c>
      <c r="D150" s="214"/>
      <c r="E150" s="214"/>
      <c r="F150" s="214"/>
      <c r="G150" s="214"/>
    </row>
    <row r="151" spans="2:7" ht="30" customHeight="1" x14ac:dyDescent="0.25">
      <c r="B151" s="199"/>
    </row>
    <row r="152" spans="2:7" ht="30" customHeight="1" x14ac:dyDescent="0.25">
      <c r="B152" s="199"/>
    </row>
    <row r="153" spans="2:7" ht="30" customHeight="1" x14ac:dyDescent="0.25">
      <c r="B153" s="199"/>
    </row>
    <row r="154" spans="2:7" ht="30" customHeight="1" x14ac:dyDescent="0.25">
      <c r="B154" s="199"/>
    </row>
    <row r="155" spans="2:7" ht="30" customHeight="1" thickBot="1" x14ac:dyDescent="0.3">
      <c r="B155" s="199" t="s">
        <v>349</v>
      </c>
      <c r="C155" s="215"/>
      <c r="D155" s="215"/>
      <c r="E155" s="215"/>
      <c r="F155" s="215"/>
      <c r="G155" s="215"/>
    </row>
    <row r="156" spans="2:7" ht="30" customHeight="1" x14ac:dyDescent="0.25">
      <c r="B156" s="199" t="s">
        <v>350</v>
      </c>
      <c r="C156" s="216" t="s">
        <v>395</v>
      </c>
      <c r="D156" s="216"/>
      <c r="E156" s="216"/>
      <c r="F156" s="216"/>
      <c r="G156" s="216"/>
    </row>
    <row r="157" spans="2:7" ht="30" customHeight="1" x14ac:dyDescent="0.25">
      <c r="B157" s="199" t="s">
        <v>351</v>
      </c>
      <c r="C157" s="214" t="s">
        <v>396</v>
      </c>
      <c r="D157" s="214"/>
      <c r="E157" s="214"/>
      <c r="F157" s="214"/>
      <c r="G157" s="214"/>
    </row>
  </sheetData>
  <mergeCells count="25">
    <mergeCell ref="B9:E9"/>
    <mergeCell ref="C1:F5"/>
    <mergeCell ref="B1:B5"/>
    <mergeCell ref="G2:H2"/>
    <mergeCell ref="G3:H3"/>
    <mergeCell ref="G4:H4"/>
    <mergeCell ref="B52:D52"/>
    <mergeCell ref="B11:C11"/>
    <mergeCell ref="B12:C12"/>
    <mergeCell ref="B13:D13"/>
    <mergeCell ref="B14:D14"/>
    <mergeCell ref="B51:D51"/>
    <mergeCell ref="C157:G157"/>
    <mergeCell ref="A137:H137"/>
    <mergeCell ref="A144:H144"/>
    <mergeCell ref="C139:E139"/>
    <mergeCell ref="C140:E140"/>
    <mergeCell ref="C141:E141"/>
    <mergeCell ref="C155:G155"/>
    <mergeCell ref="C156:G156"/>
    <mergeCell ref="B115:D115"/>
    <mergeCell ref="B120:D120"/>
    <mergeCell ref="C150:G150"/>
    <mergeCell ref="C148:G148"/>
    <mergeCell ref="C149:G149"/>
  </mergeCells>
  <conditionalFormatting sqref="E16">
    <cfRule type="containsText" dxfId="38" priority="37" operator="containsText" text="NO">
      <formula>NOT(ISERROR(SEARCH("NO",E16)))</formula>
    </cfRule>
    <cfRule type="containsText" dxfId="37" priority="38" operator="containsText" text="PARCIALMENTE">
      <formula>NOT(ISERROR(SEARCH("PARCIALMENTE",E16)))</formula>
    </cfRule>
    <cfRule type="containsText" dxfId="36" priority="39" operator="containsText" text="SI">
      <formula>NOT(ISERROR(SEARCH("SI",E16)))</formula>
    </cfRule>
  </conditionalFormatting>
  <conditionalFormatting sqref="E17:E20">
    <cfRule type="containsText" dxfId="35" priority="34" operator="containsText" text="NO">
      <formula>NOT(ISERROR(SEARCH("NO",E17)))</formula>
    </cfRule>
    <cfRule type="containsText" dxfId="34" priority="35" operator="containsText" text="PARCIALMENTE">
      <formula>NOT(ISERROR(SEARCH("PARCIALMENTE",E17)))</formula>
    </cfRule>
    <cfRule type="containsText" dxfId="33" priority="36" operator="containsText" text="SI">
      <formula>NOT(ISERROR(SEARCH("SI",E17)))</formula>
    </cfRule>
  </conditionalFormatting>
  <conditionalFormatting sqref="E22:E35">
    <cfRule type="containsText" dxfId="32" priority="31" operator="containsText" text="NO">
      <formula>NOT(ISERROR(SEARCH("NO",E22)))</formula>
    </cfRule>
    <cfRule type="containsText" dxfId="31" priority="32" operator="containsText" text="PARCIALMENTE">
      <formula>NOT(ISERROR(SEARCH("PARCIALMENTE",E22)))</formula>
    </cfRule>
    <cfRule type="containsText" dxfId="30" priority="33" operator="containsText" text="SI">
      <formula>NOT(ISERROR(SEARCH("SI",E22)))</formula>
    </cfRule>
  </conditionalFormatting>
  <conditionalFormatting sqref="E36:E50">
    <cfRule type="containsText" dxfId="29" priority="28" operator="containsText" text="NO">
      <formula>NOT(ISERROR(SEARCH("NO",E36)))</formula>
    </cfRule>
    <cfRule type="containsText" dxfId="28" priority="29" operator="containsText" text="PARCIALMENTE">
      <formula>NOT(ISERROR(SEARCH("PARCIALMENTE",E36)))</formula>
    </cfRule>
    <cfRule type="containsText" dxfId="27" priority="30" operator="containsText" text="SI">
      <formula>NOT(ISERROR(SEARCH("SI",E36)))</formula>
    </cfRule>
  </conditionalFormatting>
  <conditionalFormatting sqref="E54:E61">
    <cfRule type="containsText" dxfId="26" priority="25" operator="containsText" text="NO">
      <formula>NOT(ISERROR(SEARCH("NO",E54)))</formula>
    </cfRule>
    <cfRule type="containsText" dxfId="25" priority="26" operator="containsText" text="PARCIALMENTE">
      <formula>NOT(ISERROR(SEARCH("PARCIALMENTE",E54)))</formula>
    </cfRule>
    <cfRule type="containsText" dxfId="24" priority="27" operator="containsText" text="SI">
      <formula>NOT(ISERROR(SEARCH("SI",E54)))</formula>
    </cfRule>
  </conditionalFormatting>
  <conditionalFormatting sqref="E63:E66">
    <cfRule type="containsText" dxfId="23" priority="22" operator="containsText" text="NO">
      <formula>NOT(ISERROR(SEARCH("NO",E63)))</formula>
    </cfRule>
    <cfRule type="containsText" dxfId="22" priority="23" operator="containsText" text="PARCIALMENTE">
      <formula>NOT(ISERROR(SEARCH("PARCIALMENTE",E63)))</formula>
    </cfRule>
    <cfRule type="containsText" dxfId="21" priority="24" operator="containsText" text="SI">
      <formula>NOT(ISERROR(SEARCH("SI",E63)))</formula>
    </cfRule>
  </conditionalFormatting>
  <conditionalFormatting sqref="E68:E82">
    <cfRule type="containsText" dxfId="20" priority="19" operator="containsText" text="NO">
      <formula>NOT(ISERROR(SEARCH("NO",E68)))</formula>
    </cfRule>
    <cfRule type="containsText" dxfId="19" priority="20" operator="containsText" text="PARCIALMENTE">
      <formula>NOT(ISERROR(SEARCH("PARCIALMENTE",E68)))</formula>
    </cfRule>
    <cfRule type="containsText" dxfId="18" priority="21" operator="containsText" text="SI">
      <formula>NOT(ISERROR(SEARCH("SI",E68)))</formula>
    </cfRule>
  </conditionalFormatting>
  <conditionalFormatting sqref="E84:E86">
    <cfRule type="containsText" dxfId="17" priority="16" operator="containsText" text="NO">
      <formula>NOT(ISERROR(SEARCH("NO",E84)))</formula>
    </cfRule>
    <cfRule type="containsText" dxfId="16" priority="17" operator="containsText" text="PARCIALMENTE">
      <formula>NOT(ISERROR(SEARCH("PARCIALMENTE",E84)))</formula>
    </cfRule>
    <cfRule type="containsText" dxfId="15" priority="18" operator="containsText" text="SI">
      <formula>NOT(ISERROR(SEARCH("SI",E84)))</formula>
    </cfRule>
  </conditionalFormatting>
  <conditionalFormatting sqref="E88:E97">
    <cfRule type="containsText" dxfId="14" priority="13" operator="containsText" text="NO">
      <formula>NOT(ISERROR(SEARCH("NO",E88)))</formula>
    </cfRule>
    <cfRule type="containsText" dxfId="13" priority="14" operator="containsText" text="PARCIALMENTE">
      <formula>NOT(ISERROR(SEARCH("PARCIALMENTE",E88)))</formula>
    </cfRule>
    <cfRule type="containsText" dxfId="12" priority="15" operator="containsText" text="SI">
      <formula>NOT(ISERROR(SEARCH("SI",E88)))</formula>
    </cfRule>
  </conditionalFormatting>
  <conditionalFormatting sqref="E99:E108">
    <cfRule type="containsText" dxfId="11" priority="10" operator="containsText" text="NO">
      <formula>NOT(ISERROR(SEARCH("NO",E99)))</formula>
    </cfRule>
    <cfRule type="containsText" dxfId="10" priority="11" operator="containsText" text="PARCIALMENTE">
      <formula>NOT(ISERROR(SEARCH("PARCIALMENTE",E99)))</formula>
    </cfRule>
    <cfRule type="containsText" dxfId="9" priority="12" operator="containsText" text="SI">
      <formula>NOT(ISERROR(SEARCH("SI",E99)))</formula>
    </cfRule>
  </conditionalFormatting>
  <conditionalFormatting sqref="E109:E114">
    <cfRule type="containsText" dxfId="8" priority="7" operator="containsText" text="NO">
      <formula>NOT(ISERROR(SEARCH("NO",E109)))</formula>
    </cfRule>
    <cfRule type="containsText" dxfId="7" priority="8" operator="containsText" text="PARCIALMENTE">
      <formula>NOT(ISERROR(SEARCH("PARCIALMENTE",E109)))</formula>
    </cfRule>
    <cfRule type="containsText" dxfId="6" priority="9" operator="containsText" text="SI">
      <formula>NOT(ISERROR(SEARCH("SI",E109)))</formula>
    </cfRule>
  </conditionalFormatting>
  <conditionalFormatting sqref="E117:E119">
    <cfRule type="containsText" dxfId="5" priority="4" operator="containsText" text="NO">
      <formula>NOT(ISERROR(SEARCH("NO",E117)))</formula>
    </cfRule>
    <cfRule type="containsText" dxfId="4" priority="5" operator="containsText" text="PARCIALMENTE">
      <formula>NOT(ISERROR(SEARCH("PARCIALMENTE",E117)))</formula>
    </cfRule>
    <cfRule type="containsText" dxfId="3" priority="6" operator="containsText" text="SI">
      <formula>NOT(ISERROR(SEARCH("SI",E117)))</formula>
    </cfRule>
  </conditionalFormatting>
  <conditionalFormatting sqref="E122:E133">
    <cfRule type="containsText" dxfId="2" priority="1" operator="containsText" text="NO">
      <formula>NOT(ISERROR(SEARCH("NO",E122)))</formula>
    </cfRule>
    <cfRule type="containsText" dxfId="1" priority="2" operator="containsText" text="PARCIALMENTE">
      <formula>NOT(ISERROR(SEARCH("PARCIALMENTE",E122)))</formula>
    </cfRule>
    <cfRule type="containsText" dxfId="0" priority="3" operator="containsText" text="SI">
      <formula>NOT(ISERROR(SEARCH("SI",E122)))</formula>
    </cfRule>
  </conditionalFormatting>
  <dataValidations count="1">
    <dataValidation type="textLength" errorStyle="warning" allowBlank="1" showInputMessage="1" showErrorMessage="1" errorTitle="Supera caracteres" error="Supera el número de caracteres establecido para el campo" promptTitle="Validación Observaciones" prompt="El campo permite entre 0 y 250 caracteres." sqref="H88:H97 H16:H20 H22:H50 H54:H61 H68:H82 H84:H86 H117:H119 I85 H122:H133 I65 H63:H64 H66 H99:H114" xr:uid="{00000000-0002-0000-0300-000000000000}">
      <formula1>0</formula1>
      <formula2>250</formula2>
    </dataValidation>
  </dataValidations>
  <printOptions horizontalCentered="1"/>
  <pageMargins left="0" right="0" top="0.59055118110236227" bottom="0" header="0.31496062992125984" footer="0.31496062992125984"/>
  <pageSetup scale="48" fitToHeight="7" orientation="portrait" r:id="rId1"/>
  <headerFooter>
    <oddHeader>&amp;C&amp;16EVALUACIÓN DEL SISTEMA DE CONTROL INTERNO CONTABLE</oddHeader>
  </headerFooter>
  <rowBreaks count="1" manualBreakCount="1">
    <brk id="119"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Hoja3!$A$1:$A$3</xm:f>
          </x14:formula1>
          <xm:sqref>E16:E20 E88:E97 E122:E133 E68:E82 E84:E86 E54:E61 E63:E66 E117:E119 E22:E50 E99:E114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workbookViewId="0">
      <selection activeCell="F5" sqref="F5"/>
    </sheetView>
  </sheetViews>
  <sheetFormatPr baseColWidth="10" defaultRowHeight="15" x14ac:dyDescent="0.25"/>
  <cols>
    <col min="1" max="1" width="14.5703125" bestFit="1" customWidth="1"/>
    <col min="5" max="5" width="14.5703125" bestFit="1" customWidth="1"/>
  </cols>
  <sheetData>
    <row r="1" spans="1:6" ht="15.75" thickBot="1" x14ac:dyDescent="0.3">
      <c r="A1" s="2" t="s">
        <v>189</v>
      </c>
    </row>
    <row r="2" spans="1:6" ht="15.75" thickBot="1" x14ac:dyDescent="0.3">
      <c r="A2" s="2" t="s">
        <v>190</v>
      </c>
      <c r="E2" s="95" t="s">
        <v>199</v>
      </c>
      <c r="F2" s="96" t="s">
        <v>200</v>
      </c>
    </row>
    <row r="3" spans="1:6" x14ac:dyDescent="0.25">
      <c r="A3" s="2" t="s">
        <v>191</v>
      </c>
      <c r="E3" s="93" t="s">
        <v>189</v>
      </c>
      <c r="F3" s="94">
        <v>1</v>
      </c>
    </row>
    <row r="4" spans="1:6" x14ac:dyDescent="0.25">
      <c r="E4" s="89" t="s">
        <v>191</v>
      </c>
      <c r="F4" s="90">
        <v>0.6</v>
      </c>
    </row>
    <row r="5" spans="1:6" ht="15.75" thickBot="1" x14ac:dyDescent="0.3">
      <c r="E5" s="91" t="s">
        <v>190</v>
      </c>
      <c r="F5" s="92">
        <v>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5"/>
  <sheetViews>
    <sheetView workbookViewId="0">
      <selection activeCell="F40" sqref="F40"/>
    </sheetView>
  </sheetViews>
  <sheetFormatPr baseColWidth="10" defaultRowHeight="15" x14ac:dyDescent="0.25"/>
  <cols>
    <col min="3" max="3" width="14.5703125" style="24" bestFit="1" customWidth="1"/>
    <col min="4" max="4" width="7" style="24" bestFit="1" customWidth="1"/>
    <col min="5" max="5" width="4.140625" style="24" customWidth="1"/>
    <col min="6" max="6" width="14.5703125" style="24" bestFit="1" customWidth="1"/>
    <col min="7" max="7" width="7" style="24" customWidth="1"/>
  </cols>
  <sheetData>
    <row r="1" spans="3:9" ht="15.75" thickBot="1" x14ac:dyDescent="0.3">
      <c r="C1" s="233" t="s">
        <v>342</v>
      </c>
      <c r="D1" s="234"/>
      <c r="F1" s="233" t="s">
        <v>343</v>
      </c>
      <c r="G1" s="234"/>
    </row>
    <row r="2" spans="3:9" ht="15.75" thickBot="1" x14ac:dyDescent="0.3">
      <c r="C2" s="102" t="s">
        <v>199</v>
      </c>
      <c r="D2" s="98" t="s">
        <v>200</v>
      </c>
      <c r="F2" s="102" t="s">
        <v>199</v>
      </c>
      <c r="G2" s="98" t="s">
        <v>200</v>
      </c>
    </row>
    <row r="3" spans="3:9" x14ac:dyDescent="0.25">
      <c r="C3" s="103" t="s">
        <v>189</v>
      </c>
      <c r="D3" s="99">
        <v>0.3</v>
      </c>
      <c r="F3" s="103" t="s">
        <v>189</v>
      </c>
      <c r="G3" s="106">
        <v>0.7</v>
      </c>
      <c r="I3">
        <f>+D3+G3</f>
        <v>1</v>
      </c>
    </row>
    <row r="4" spans="3:9" x14ac:dyDescent="0.25">
      <c r="C4" s="104" t="s">
        <v>191</v>
      </c>
      <c r="D4" s="100">
        <v>0.18</v>
      </c>
      <c r="F4" s="104" t="s">
        <v>191</v>
      </c>
      <c r="G4" s="107">
        <v>0.42</v>
      </c>
      <c r="I4">
        <f t="shared" ref="I4:I5" si="0">+D4+G4</f>
        <v>0.6</v>
      </c>
    </row>
    <row r="5" spans="3:9" ht="15.75" thickBot="1" x14ac:dyDescent="0.3">
      <c r="C5" s="105" t="s">
        <v>190</v>
      </c>
      <c r="D5" s="101">
        <v>0.06</v>
      </c>
      <c r="F5" s="105" t="s">
        <v>190</v>
      </c>
      <c r="G5" s="101">
        <v>0.14000000000000001</v>
      </c>
      <c r="I5">
        <f t="shared" si="0"/>
        <v>0.2</v>
      </c>
    </row>
  </sheetData>
  <mergeCells count="2">
    <mergeCell ref="C1:D1"/>
    <mergeCell ref="F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Hoja1</vt:lpstr>
      <vt:lpstr>Hoja2</vt:lpstr>
      <vt:lpstr>CON CAMBIOS 1</vt:lpstr>
      <vt:lpstr>MATRIZINFORMECUANTITATIVOSCIC</vt:lpstr>
      <vt:lpstr>Hoja3</vt:lpstr>
      <vt:lpstr>Hoja4</vt:lpstr>
      <vt:lpstr>MATRIZINFORMECUANTITATIVOSCIC!Área_de_impresión</vt:lpstr>
      <vt:lpstr>No_se_aplica</vt:lpstr>
      <vt:lpstr>Si</vt:lpstr>
      <vt:lpstr>MATRIZINFORMECUANTITATIVOSCIC!Títulos_a_imprimir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Eduardo Mancipe Saavedra</dc:creator>
  <cp:lastModifiedBy>Carolina Lozano</cp:lastModifiedBy>
  <cp:lastPrinted>2022-02-08T20:08:16Z</cp:lastPrinted>
  <dcterms:created xsi:type="dcterms:W3CDTF">2016-02-24T20:32:39Z</dcterms:created>
  <dcterms:modified xsi:type="dcterms:W3CDTF">2022-02-11T15:34:37Z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120 120 1920 1080</vt:lpwstr>
  </property>
</Properties>
</file>