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ozanoa\OneDrive\SECRETARIA JURIDICA\2021\INFORMES\PAAC 2021\A 31 DE DICIEMBRE\Versión definitiva\"/>
    </mc:Choice>
  </mc:AlternateContent>
  <bookViews>
    <workbookView xWindow="0" yWindow="0" windowWidth="28800" windowHeight="12330" firstSheet="2" activeTab="2"/>
  </bookViews>
  <sheets>
    <sheet name="Primero" sheetId="1" state="hidden" r:id="rId1"/>
    <sheet name="Segundo" sheetId="3" state="hidden" r:id="rId2"/>
    <sheet name="Tercero" sheetId="4" r:id="rId3"/>
    <sheet name="página web" sheetId="2" r:id="rId4"/>
  </sheets>
  <definedNames>
    <definedName name="_xlnm._FilterDatabase" localSheetId="3" hidden="1">'página web'!$A$1:$E$22</definedName>
    <definedName name="_Hlk58960593" localSheetId="0">Primero!$A$39</definedName>
    <definedName name="_Hlk58960593" localSheetId="1">Segundo!$A$47</definedName>
    <definedName name="_Hlk58960593" localSheetId="2">Tercero!$A$44</definedName>
    <definedName name="_xlnm.Print_Area" localSheetId="2">Tercero!$A$1:$L$136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 r="F5" i="2"/>
  <c r="H135" i="4" l="1"/>
  <c r="K134" i="4"/>
  <c r="K132" i="4"/>
  <c r="K131" i="4"/>
  <c r="K130" i="4"/>
  <c r="K128" i="4"/>
  <c r="K125" i="4"/>
  <c r="K124" i="4"/>
  <c r="K117" i="4"/>
  <c r="K112" i="4"/>
  <c r="K109" i="4"/>
  <c r="K105" i="4"/>
  <c r="K104" i="4"/>
  <c r="K101" i="4"/>
  <c r="K100" i="4"/>
  <c r="K99" i="4"/>
  <c r="K97" i="4"/>
  <c r="K93" i="4"/>
  <c r="H118" i="4" s="1"/>
  <c r="K80" i="4" l="1"/>
  <c r="K78" i="4"/>
  <c r="K77" i="4"/>
  <c r="K71" i="4"/>
  <c r="K69" i="4"/>
  <c r="K57" i="4"/>
  <c r="K50" i="4"/>
  <c r="K44" i="4"/>
  <c r="K27" i="4"/>
  <c r="H38" i="4" s="1"/>
  <c r="K15" i="4"/>
  <c r="K17" i="4"/>
  <c r="K12" i="4"/>
  <c r="K10" i="4"/>
  <c r="K7" i="4"/>
  <c r="H21" i="4" l="1"/>
  <c r="H61" i="4"/>
  <c r="H86" i="4"/>
  <c r="G17" i="2" l="1"/>
  <c r="O25" i="4" l="1"/>
  <c r="Q25" i="4" s="1"/>
  <c r="Q17" i="4"/>
  <c r="M131" i="3" l="1"/>
  <c r="H136" i="4" l="1"/>
  <c r="L41" i="3"/>
  <c r="O140" i="3"/>
  <c r="M140" i="3"/>
  <c r="K140" i="3"/>
  <c r="I139" i="3"/>
  <c r="I138" i="3"/>
  <c r="K138" i="3" s="1"/>
  <c r="O137" i="3"/>
  <c r="M137" i="3"/>
  <c r="K137" i="3"/>
  <c r="O136" i="3"/>
  <c r="M136" i="3"/>
  <c r="K136" i="3"/>
  <c r="I135" i="3"/>
  <c r="I134" i="3"/>
  <c r="O131" i="3"/>
  <c r="O130" i="3"/>
  <c r="M130" i="3"/>
  <c r="K130" i="3"/>
  <c r="O123" i="3"/>
  <c r="M123" i="3"/>
  <c r="K123" i="3"/>
  <c r="I122" i="3"/>
  <c r="I121" i="3"/>
  <c r="I120" i="3"/>
  <c r="I119" i="3"/>
  <c r="I118" i="3"/>
  <c r="I117" i="3"/>
  <c r="I116" i="3"/>
  <c r="I115" i="3"/>
  <c r="I114" i="3"/>
  <c r="I113" i="3"/>
  <c r="I112" i="3"/>
  <c r="I111" i="3"/>
  <c r="O110" i="3"/>
  <c r="M110" i="3"/>
  <c r="K110" i="3"/>
  <c r="I109" i="3"/>
  <c r="I108" i="3"/>
  <c r="I107" i="3"/>
  <c r="O106" i="3"/>
  <c r="M106" i="3"/>
  <c r="K106" i="3"/>
  <c r="O105" i="3"/>
  <c r="M105" i="3"/>
  <c r="K105" i="3"/>
  <c r="I102" i="3"/>
  <c r="I101" i="3"/>
  <c r="I100" i="3"/>
  <c r="I99" i="3"/>
  <c r="I98" i="3"/>
  <c r="I97" i="3"/>
  <c r="I89" i="3"/>
  <c r="I88" i="3"/>
  <c r="I87" i="3"/>
  <c r="I86" i="3"/>
  <c r="I85" i="3"/>
  <c r="I84" i="3"/>
  <c r="I83" i="3"/>
  <c r="I82" i="3"/>
  <c r="O82" i="3" s="1"/>
  <c r="O81" i="3"/>
  <c r="M81" i="3"/>
  <c r="K81" i="3"/>
  <c r="I80" i="3"/>
  <c r="I79" i="3"/>
  <c r="I78" i="3"/>
  <c r="I77" i="3"/>
  <c r="I76" i="3"/>
  <c r="I75" i="3"/>
  <c r="I74" i="3"/>
  <c r="I73" i="3"/>
  <c r="O64" i="3"/>
  <c r="M64" i="3"/>
  <c r="K64" i="3"/>
  <c r="I63" i="3"/>
  <c r="I62" i="3"/>
  <c r="I61" i="3"/>
  <c r="I60" i="3"/>
  <c r="I59" i="3"/>
  <c r="I58" i="3"/>
  <c r="I56" i="3"/>
  <c r="I55" i="3"/>
  <c r="I54" i="3"/>
  <c r="I53" i="3"/>
  <c r="I52" i="3"/>
  <c r="I51" i="3"/>
  <c r="I50" i="3"/>
  <c r="I49" i="3"/>
  <c r="I48" i="3"/>
  <c r="I47" i="3"/>
  <c r="O30" i="3"/>
  <c r="O41" i="3" s="1"/>
  <c r="M30" i="3"/>
  <c r="M41" i="3" s="1"/>
  <c r="K30" i="3"/>
  <c r="K41" i="3" s="1"/>
  <c r="Q28" i="3"/>
  <c r="S28" i="3" s="1"/>
  <c r="I23" i="3"/>
  <c r="I22" i="3"/>
  <c r="I21" i="3"/>
  <c r="S20" i="3"/>
  <c r="I20" i="3"/>
  <c r="I19" i="3"/>
  <c r="I18" i="3"/>
  <c r="O18" i="3" s="1"/>
  <c r="I17" i="3"/>
  <c r="I15" i="3"/>
  <c r="I14" i="3"/>
  <c r="I13" i="3"/>
  <c r="I12" i="3"/>
  <c r="I11" i="3"/>
  <c r="I10" i="3"/>
  <c r="I9" i="3"/>
  <c r="O9" i="3" s="1"/>
  <c r="Q28" i="1"/>
  <c r="S28" i="1" s="1"/>
  <c r="S20" i="1"/>
  <c r="M14" i="3" l="1"/>
  <c r="M12" i="3"/>
  <c r="M47" i="3"/>
  <c r="M20" i="3"/>
  <c r="M101" i="3"/>
  <c r="O107" i="3"/>
  <c r="M18" i="3"/>
  <c r="K101" i="3"/>
  <c r="K47" i="3"/>
  <c r="M9" i="3"/>
  <c r="O101" i="3"/>
  <c r="M134" i="3"/>
  <c r="O14" i="3"/>
  <c r="O47" i="3"/>
  <c r="M53" i="3"/>
  <c r="K82" i="3"/>
  <c r="M82" i="3"/>
  <c r="M84" i="3"/>
  <c r="K18" i="3"/>
  <c r="O20" i="3"/>
  <c r="K73" i="3"/>
  <c r="O75" i="3"/>
  <c r="M97" i="3"/>
  <c r="O118" i="3"/>
  <c r="K9" i="3"/>
  <c r="M73" i="3"/>
  <c r="O111" i="3"/>
  <c r="O115" i="3"/>
  <c r="O12" i="3"/>
  <c r="O24" i="3" s="1"/>
  <c r="K61" i="3"/>
  <c r="O73" i="3"/>
  <c r="O84" i="3"/>
  <c r="O134" i="3"/>
  <c r="K53" i="3"/>
  <c r="K65" i="3" s="1"/>
  <c r="K14" i="3"/>
  <c r="M118" i="3"/>
  <c r="O53" i="3"/>
  <c r="O97" i="3"/>
  <c r="K107" i="3"/>
  <c r="K115" i="3"/>
  <c r="M61" i="3"/>
  <c r="K75" i="3"/>
  <c r="M107" i="3"/>
  <c r="K111" i="3"/>
  <c r="M115" i="3"/>
  <c r="K12" i="3"/>
  <c r="K20" i="3"/>
  <c r="O61" i="3"/>
  <c r="M75" i="3"/>
  <c r="K84" i="3"/>
  <c r="M111" i="3"/>
  <c r="K134" i="3"/>
  <c r="K141" i="3" s="1"/>
  <c r="K97" i="3"/>
  <c r="K118" i="3"/>
  <c r="M138" i="3"/>
  <c r="O138" i="3"/>
  <c r="O30" i="1"/>
  <c r="M30" i="1"/>
  <c r="K30" i="1"/>
  <c r="O90" i="3" l="1"/>
  <c r="M141" i="3"/>
  <c r="G141" i="3" s="1"/>
  <c r="M65" i="3"/>
  <c r="G65" i="3" s="1"/>
  <c r="M124" i="3"/>
  <c r="G124" i="3" s="1"/>
  <c r="M24" i="3"/>
  <c r="K24" i="3"/>
  <c r="O124" i="3"/>
  <c r="M90" i="3"/>
  <c r="G90" i="3" s="1"/>
  <c r="O65" i="3"/>
  <c r="K90" i="3"/>
  <c r="O141" i="3"/>
  <c r="K124" i="3"/>
  <c r="K33" i="1"/>
  <c r="I114" i="1"/>
  <c r="I113" i="1"/>
  <c r="I112" i="1"/>
  <c r="I111" i="1"/>
  <c r="I110" i="1"/>
  <c r="I52" i="1"/>
  <c r="I51" i="1"/>
  <c r="I50" i="1"/>
  <c r="I48" i="1"/>
  <c r="I47" i="1"/>
  <c r="I46" i="1"/>
  <c r="I45" i="1"/>
  <c r="I81" i="1"/>
  <c r="I80" i="1"/>
  <c r="I79" i="1"/>
  <c r="I78" i="1"/>
  <c r="I77" i="1"/>
  <c r="I76" i="1"/>
  <c r="I72" i="1"/>
  <c r="I71" i="1"/>
  <c r="I70" i="1"/>
  <c r="I69" i="1"/>
  <c r="I68" i="1"/>
  <c r="I67" i="1"/>
  <c r="I44" i="1"/>
  <c r="I43" i="1"/>
  <c r="I42" i="1"/>
  <c r="I41" i="1"/>
  <c r="I40" i="1"/>
  <c r="I39" i="1"/>
  <c r="O130" i="1"/>
  <c r="M130" i="1"/>
  <c r="K130" i="1"/>
  <c r="O127" i="1"/>
  <c r="M127" i="1"/>
  <c r="K127" i="1"/>
  <c r="O126" i="1"/>
  <c r="M126" i="1"/>
  <c r="K126" i="1"/>
  <c r="O123" i="1"/>
  <c r="M123" i="1"/>
  <c r="K123" i="1"/>
  <c r="O122" i="1"/>
  <c r="M122" i="1"/>
  <c r="K122" i="1"/>
  <c r="O115" i="1"/>
  <c r="M115" i="1"/>
  <c r="K115" i="1"/>
  <c r="O102" i="1"/>
  <c r="M102" i="1"/>
  <c r="K102" i="1"/>
  <c r="O98" i="1"/>
  <c r="M98" i="1"/>
  <c r="K98" i="1"/>
  <c r="O97" i="1"/>
  <c r="M97" i="1"/>
  <c r="K97" i="1"/>
  <c r="O73" i="1"/>
  <c r="M73" i="1"/>
  <c r="K73" i="1"/>
  <c r="O56" i="1"/>
  <c r="M56" i="1"/>
  <c r="K56" i="1"/>
  <c r="O33" i="1"/>
  <c r="I106" i="1"/>
  <c r="I105" i="1"/>
  <c r="I104" i="1"/>
  <c r="I103" i="1"/>
  <c r="I92" i="1"/>
  <c r="I91" i="1"/>
  <c r="I90" i="1"/>
  <c r="I89" i="1"/>
  <c r="I23" i="1"/>
  <c r="I22" i="1"/>
  <c r="I21" i="1"/>
  <c r="I20" i="1"/>
  <c r="I129" i="1"/>
  <c r="I128" i="1"/>
  <c r="K128" i="1" s="1"/>
  <c r="I125" i="1"/>
  <c r="I124" i="1"/>
  <c r="I94" i="1"/>
  <c r="I93" i="1"/>
  <c r="I75" i="1"/>
  <c r="I74" i="1"/>
  <c r="I66" i="1"/>
  <c r="I65" i="1"/>
  <c r="I19" i="1"/>
  <c r="I18" i="1"/>
  <c r="I13" i="1"/>
  <c r="I12" i="1"/>
  <c r="M12" i="1" s="1"/>
  <c r="I109" i="1"/>
  <c r="I108" i="1"/>
  <c r="I107" i="1"/>
  <c r="I101" i="1"/>
  <c r="I100" i="1"/>
  <c r="I99" i="1"/>
  <c r="I55" i="1"/>
  <c r="I54" i="1"/>
  <c r="I53" i="1"/>
  <c r="I17" i="1"/>
  <c r="I15" i="1"/>
  <c r="I14" i="1"/>
  <c r="I11" i="1"/>
  <c r="I10" i="1"/>
  <c r="I9" i="1"/>
  <c r="O89" i="1" l="1"/>
  <c r="M93" i="1"/>
  <c r="O74" i="1"/>
  <c r="O45" i="1"/>
  <c r="M14" i="1"/>
  <c r="O143" i="3"/>
  <c r="O110" i="1"/>
  <c r="K9" i="1"/>
  <c r="K53" i="1"/>
  <c r="O107" i="1"/>
  <c r="G24" i="3"/>
  <c r="M143" i="3"/>
  <c r="G142" i="3" s="1"/>
  <c r="K65" i="1"/>
  <c r="M124" i="1"/>
  <c r="O20" i="1"/>
  <c r="M103" i="1"/>
  <c r="M110" i="1"/>
  <c r="M67" i="1"/>
  <c r="M65" i="1"/>
  <c r="O124" i="1"/>
  <c r="K89" i="1"/>
  <c r="O76" i="1"/>
  <c r="M107" i="1"/>
  <c r="O65" i="1"/>
  <c r="O82" i="1" s="1"/>
  <c r="O103" i="1"/>
  <c r="O39" i="1"/>
  <c r="K76" i="1"/>
  <c r="O53" i="1"/>
  <c r="O67" i="1"/>
  <c r="K99" i="1"/>
  <c r="O12" i="1"/>
  <c r="M89" i="1"/>
  <c r="K143" i="3"/>
  <c r="M53" i="1"/>
  <c r="O14" i="1"/>
  <c r="K18" i="1"/>
  <c r="O93" i="1"/>
  <c r="M39" i="1"/>
  <c r="K67" i="1"/>
  <c r="K82" i="1" s="1"/>
  <c r="K93" i="1"/>
  <c r="M128" i="1"/>
  <c r="K14" i="1"/>
  <c r="M18" i="1"/>
  <c r="O128" i="1"/>
  <c r="O131" i="1" s="1"/>
  <c r="K39" i="1"/>
  <c r="M76" i="1"/>
  <c r="M9" i="1"/>
  <c r="O18" i="1"/>
  <c r="K74" i="1"/>
  <c r="K45" i="1"/>
  <c r="K110" i="1"/>
  <c r="M99" i="1"/>
  <c r="M74" i="1"/>
  <c r="M45" i="1"/>
  <c r="O99" i="1"/>
  <c r="O116" i="1" s="1"/>
  <c r="K12" i="1"/>
  <c r="K24" i="1" s="1"/>
  <c r="K124" i="1"/>
  <c r="K131" i="1" s="1"/>
  <c r="M20" i="1"/>
  <c r="K20" i="1"/>
  <c r="K103" i="1"/>
  <c r="O9" i="1"/>
  <c r="K107" i="1"/>
  <c r="M33" i="1"/>
  <c r="K57" i="1" l="1"/>
  <c r="O57" i="1"/>
  <c r="M24" i="1"/>
  <c r="M131" i="1"/>
  <c r="K116" i="1"/>
  <c r="K133" i="1" s="1"/>
  <c r="M116" i="1"/>
  <c r="M82" i="1"/>
  <c r="M57" i="1"/>
  <c r="M133" i="1" s="1"/>
  <c r="O24" i="1"/>
  <c r="O133" i="1"/>
</calcChain>
</file>

<file path=xl/sharedStrings.xml><?xml version="1.0" encoding="utf-8"?>
<sst xmlns="http://schemas.openxmlformats.org/spreadsheetml/2006/main" count="1787" uniqueCount="610">
  <si>
    <t>SUBCOMPONENTE</t>
  </si>
  <si>
    <t>RESPONSABLE</t>
  </si>
  <si>
    <t>Actualizar el procedimiento para la gestión de los riesgos de la entidad.</t>
  </si>
  <si>
    <t>Oficina Asesora de Planeación.</t>
  </si>
  <si>
    <t xml:space="preserve">Realizar sensibilización sobre política de gestión del riesgo en la entidad, dirigida a los gestores del Sistema Integrado de Gestión. </t>
  </si>
  <si>
    <t>Promover la administración del riesgo de corrupción en la entidad a través de piezas comunicacionales.</t>
  </si>
  <si>
    <t>Realizar análisis interno y externo, así como identificar, valorar y analizar los riesgos de corrupción en la matriz de riesgos de cada proceso.</t>
  </si>
  <si>
    <t>Responsables de los procesos / Acompañamiento Oficina Asesora de Planeación.</t>
  </si>
  <si>
    <t xml:space="preserve">Validar y consolidar los riesgos de los procesos en la matriz de riesgos de corrupción de la entidad (versión preliminar). </t>
  </si>
  <si>
    <t>Publicar la matriz de riesgos de corrupción de la entidad (versión preliminar) en la página web y en intranet para consulta y comentarios de las partes interesadas y grupos de interés.</t>
  </si>
  <si>
    <t xml:space="preserve">Realizar ajustes al mapa de riesgos de la Entidad, según los comentarios recibidos y a que haya lugar. </t>
  </si>
  <si>
    <t>Publicar versión definitiva del mapa de riesgos de corrupción de la entidad en página web e intranet.</t>
  </si>
  <si>
    <t xml:space="preserve">Realizar el monitoreo y revisión periódica de los riesgos de corrupción del proceso a cargo, verificando la implementación de las acciones de tratamiento formuladas. </t>
  </si>
  <si>
    <t>Responsables de los procesos.</t>
  </si>
  <si>
    <t>Consolidar el mapa de riesgos de corrupción de la entidad con el monitoreo y revisión y publicar en la página web de la entidad.</t>
  </si>
  <si>
    <t>Realizar seguimiento a la construcción del Mapa de Riesgos de Corrupción.</t>
  </si>
  <si>
    <t>Oficina Control Interno.</t>
  </si>
  <si>
    <t>Efectuar seguimiento a la Consulta y Divulgación del Mapa de Riesgos de Corrupción.</t>
  </si>
  <si>
    <t xml:space="preserve">Realizar seguimiento al reporte del Mapa de Riesgos de Corrupción. </t>
  </si>
  <si>
    <t xml:space="preserve">Efectuar mesas de trabajo para retroalimentar los seguimientos a los planes de riesgos de corrupción. </t>
  </si>
  <si>
    <t>Oficina de Control Interno.</t>
  </si>
  <si>
    <t>SECRETARÍA JURIDICA DISTRITAL</t>
  </si>
  <si>
    <t>COMPONENTE 1:  GESTIÓN DEL RIESGO DE CORRUPCIÓN - MAPA DE RIESGOS DE CORRUPCIÓN</t>
  </si>
  <si>
    <t>del 2/05/2021 al 30/07/2021</t>
  </si>
  <si>
    <t>del 02/03/2021 al 30/04/2021</t>
  </si>
  <si>
    <t>del 01/03/2021 al 30/11/2021</t>
  </si>
  <si>
    <t>del 03/12/2020 al 17/12/2020</t>
  </si>
  <si>
    <t>del 12/01/2021 al 25/01/2021</t>
  </si>
  <si>
    <t>del 26/01/2021 al 29/01/2021</t>
  </si>
  <si>
    <t>del 1/03/2021 al 20/12/2021</t>
  </si>
  <si>
    <t>del 01/03/2021 al 20/12/2021</t>
  </si>
  <si>
    <t>del 04/01/2021 al 29/01/2021</t>
  </si>
  <si>
    <t>del 18/01/2021 al 29/01/2021</t>
  </si>
  <si>
    <t>del 18/01/2021 al 15/09/2021</t>
  </si>
  <si>
    <t>del 18/05/2021 al 05/11/2021</t>
  </si>
  <si>
    <t xml:space="preserve">FECHA DE REALIZACION </t>
  </si>
  <si>
    <t xml:space="preserve">ACTIVIDADES REALIZADAS / META O PRODUCTO </t>
  </si>
  <si>
    <t>A ABRIL 30 DE 2021</t>
  </si>
  <si>
    <t xml:space="preserve">5. Seguimiento  </t>
  </si>
  <si>
    <t>4. Monitoreo y Revisión</t>
  </si>
  <si>
    <t>3. Consulta y Divulgación</t>
  </si>
  <si>
    <t>2. Construcción del mapa de Riesgos de Corrupción</t>
  </si>
  <si>
    <t>1. Política de Administración de Riesgos</t>
  </si>
  <si>
    <t>ACTIVIDADES</t>
  </si>
  <si>
    <t>OBSERVACIONES</t>
  </si>
  <si>
    <t>TOTAL CALIFICACIÓN DEL COMPONENTE 1:  GESTIÓN DEL RIESGO DE CORRUPCIÓN - MAPA DE RIESGOS DE CORRUPCIÓN</t>
  </si>
  <si>
    <t>COMPONENTE 2 : RACIONALIZACIÓN DE TRAMITES</t>
  </si>
  <si>
    <t>Realizar el análisis de priorización de los trámites de la entidad, para establecer el inventario de los posibles trámites a racionalizar.</t>
  </si>
  <si>
    <t>Dirección Distrital de Inspección, Vigilancia y Control.</t>
  </si>
  <si>
    <t>Determinar las acciones de racionalización de los trámites priorizados.</t>
  </si>
  <si>
    <t>Implementar y difundir a la ciudadanía en general las acciones de racionalización realizadas durante la vigencia 2021.</t>
  </si>
  <si>
    <t>del 15/02/2021 al 30/04/2021</t>
  </si>
  <si>
    <t>del 01/05/2021 al 31/07/2021</t>
  </si>
  <si>
    <t>del 01/08/2021 al 30/11/2021</t>
  </si>
  <si>
    <t>TOTAL CALIFICACIÓN DEL COMPONENTE 2 : RACIONALIZACIÓN DE TRAMITES</t>
  </si>
  <si>
    <t>Formular la estrategia de rendición de cuentas en el marco del PAAC 2021.</t>
  </si>
  <si>
    <t>Formular el Plan de Gasto Público o Plan de Acción Institucional, correspondiente a la vigencia 2021.</t>
  </si>
  <si>
    <t>Actualizar el Plan Estratégico de la Entidad, vigencia 2021.</t>
  </si>
  <si>
    <t>Generar y divulgar información para dar a conocer los logros y resultados en el marco de la estrategia de rendición de cuentas de la Entidad.</t>
  </si>
  <si>
    <t>Divulgar los informes de peticiones, quejas, reclamos y denuncias.</t>
  </si>
  <si>
    <t>Dirección de Gestión Corporativa.</t>
  </si>
  <si>
    <t xml:space="preserve">Divulgar los informes de ejecución presupuestal de la Entidad. </t>
  </si>
  <si>
    <t>Dirección de Gestión Corporativa</t>
  </si>
  <si>
    <t>Adelantar actividades de la etapa de alistamiento para el desarrollo de un Diálogo Ciudadano.</t>
  </si>
  <si>
    <t>Participar en la rendición de cuentas de la Administración Distrital.</t>
  </si>
  <si>
    <t>Adelantar un ejercicio de audiencia pública al interior de la entidad.</t>
  </si>
  <si>
    <t>Dirección de Gestión Corporativa /Oficina Asesora de Planeación.</t>
  </si>
  <si>
    <t>Dirección Distrital de Gestión Judicial.</t>
  </si>
  <si>
    <t>Establecer espacios de diálogo con los usuarios de la Dirección Distrital de Asuntos Disciplinarios.</t>
  </si>
  <si>
    <t>Dirección Distrital de Asuntos Disciplinarios.</t>
  </si>
  <si>
    <t>Realizar mesas de trabajo con las entidades distritales para discutir proyectos de actos administrativos que deban ser sancionados por la Alcaldesa Mayor.</t>
  </si>
  <si>
    <t xml:space="preserve">Dirección Distrital de Doctrina y Asuntos Normativos. </t>
  </si>
  <si>
    <t>Desarrollar Audiencia Pública de Rendición de Cuentas de la Secretaría Jurídica Distrital.</t>
  </si>
  <si>
    <t>Invitar a los usuarios y partes interesadas a la Audiencia Pública de rendición de cuentas de la entidad.</t>
  </si>
  <si>
    <t>Invitar a los funcionarios de la entidad a participar de la audiencia de rendición de cuentas de la entidad.</t>
  </si>
  <si>
    <t>Oficina Asesora de Planeación / D. Corporativa.</t>
  </si>
  <si>
    <t>Formalizar un mecanismo de participación ciudadana para el diseño de proyectos normativos.</t>
  </si>
  <si>
    <t>Evaluar el espacio de la Audiencia Pública de rendición de cuentas de la Secretaría Jurídica Distrital.</t>
  </si>
  <si>
    <t>COMPONENTE 3:  RENDICIÓN DE CUENTAS</t>
  </si>
  <si>
    <t>del 13/11/82020 al 22/01/2021</t>
  </si>
  <si>
    <t>del 15/12/2020 al 30/01/2021</t>
  </si>
  <si>
    <t>del 15/01/2021 al 30/11/2021</t>
  </si>
  <si>
    <t>del 15/01/2021 al 30/12/2021</t>
  </si>
  <si>
    <t>del 01/11/2021 al 31/12/2021</t>
  </si>
  <si>
    <t>del 03/11/2021 al 15/12/2021</t>
  </si>
  <si>
    <t>del 03/02/2021 al 30/11/2021</t>
  </si>
  <si>
    <t>del 12/01/2021 al 30/11/2021</t>
  </si>
  <si>
    <t>del 20/01/2021 al 30/11/2021</t>
  </si>
  <si>
    <t>del 01/09/2021 al 31/12/2021</t>
  </si>
  <si>
    <t>del 01/10/2021 al 31/12/2021</t>
  </si>
  <si>
    <t>del 20/01/2021 al 30/07/2021</t>
  </si>
  <si>
    <t>Elaborar y publicar piezas comunicacionales con los resultados obtenidos en el proceso de Atención a la Ciudadanía</t>
  </si>
  <si>
    <t>Dirección de Gestión Corporativa - Atención a la ciudadanía.</t>
  </si>
  <si>
    <t>Realizar mesas de trabajo internas con el propósito de hacer seguimiento a la implementación de la Circular 011 de 2020 expedida por la Veeduría Distrital.</t>
  </si>
  <si>
    <t xml:space="preserve">Disponer de un nuevo punto de atención a la ciudadanía en la red CADE.                                                             </t>
  </si>
  <si>
    <t>Establecer un nuevo canal de atención electrónico dirigido a la ciudadanía en la Secretaría Jurídica Distrital.</t>
  </si>
  <si>
    <t>Elaborar y publicar información dirigida a los grupos de interés de la Secretaría Jurídica Distrital, de acuerdo con los resultados obtenidos en el informe de caracterización de población vulnerable.</t>
  </si>
  <si>
    <t xml:space="preserve">Elaborar una presentación sobre los servicios que presta la Secretaría Jurídica Distrital para incluirla en el nodo de formación y capacitación en la Red de quejas de la Veeduría Distrital. </t>
  </si>
  <si>
    <t>Actualizar la página web de la Secretaría Jurídica Distrital para hacerla accesible a la población en condición de discapacidad (auditiva).</t>
  </si>
  <si>
    <t>Realizar la difusión del Manual de Servicio a la Ciudadanía para conocimiento de los servidores públicos y contratistas de la SJD.</t>
  </si>
  <si>
    <t>1 </t>
  </si>
  <si>
    <t>Incluir en el Plan Institucional de Capacitación - PIC eventos que estén orientados al fortalecimiento de competencias en los servidores públicos en cuanto a los asuntos correspondientes a la anticorrupción, transparencia y servicio a la ciudadanía.</t>
  </si>
  <si>
    <t>Actualizar el procedimiento 2311000-PR-014 "Gestión y seguimiento a los requerimientos presentados por la ciudadanía".</t>
  </si>
  <si>
    <t xml:space="preserve">Realizar la socialización de la Directiva 005 de 2019 de la Secretaría Jurídica Distrital. </t>
  </si>
  <si>
    <t xml:space="preserve">Dirección Distrital de Política Jurídica. </t>
  </si>
  <si>
    <t>Elaborar el informe de resultados de la encuesta de satisfacción aplicada en diciembre de 2020.</t>
  </si>
  <si>
    <t>Dirección Distrital de Inspección Vigilancia y Control.</t>
  </si>
  <si>
    <t xml:space="preserve">Aplicar una encuesta para medir la percepción (Satisfacción) del Servicio en los canales de atención presencial y virtual.   </t>
  </si>
  <si>
    <t xml:space="preserve">Realizar la difusión de los bienes o servicios que ofrece la Secretaría Jurídica Distrital </t>
  </si>
  <si>
    <t xml:space="preserve">Oficina Asesora de Planeación  </t>
  </si>
  <si>
    <t>Realizar la difusión de los trámites y servicios que ofrece la Secretaría Jurídica   Distrital, para promover el acceso de la ciudadanía a los mismos.</t>
  </si>
  <si>
    <t xml:space="preserve">Actualizar la Carta del trato digno de la Entidad y publicarla en la página web. </t>
  </si>
  <si>
    <t>Realizar la socialización de los resultados obtenidos en la revisión del informe presentado por la Secretaría General en cuanto a la calidad, calidez y oportunidad de las respuestas.</t>
  </si>
  <si>
    <t>COMPONENTE 4:  MECANISMOS PARA MEJORAR  LA  ATENCIÓN AL CIUDADANO</t>
  </si>
  <si>
    <t>TOTAL CALIFICACIÓN DEL COMPONENTE 3:  RENDICIÓN DE CUENTAS</t>
  </si>
  <si>
    <t>Dirección de Gestión Corporativa - Atención a la ciudadanía.
Dirección Distrital de Inspección Vigilancia y Control.</t>
  </si>
  <si>
    <t>del 05/04/2021 al 30/08/2021</t>
  </si>
  <si>
    <t>del 05/04/2021 al 30/11/2021</t>
  </si>
  <si>
    <t>del 01/03/2021 al 30/10/2021</t>
  </si>
  <si>
    <t>del 01/07/2021 al 30/11/2021</t>
  </si>
  <si>
    <t>del 01/02/2021 al 30/07/2021</t>
  </si>
  <si>
    <t>del 01/05/2021 al 30/11/2021</t>
  </si>
  <si>
    <t>del 01/02/2021 al 30/11/2021</t>
  </si>
  <si>
    <t>del 04/01/2021 al 05/02/2021</t>
  </si>
  <si>
    <t>del 01/03/2021 al 29/10/2021</t>
  </si>
  <si>
    <t>del 05/05/2021 al 30/11/2021</t>
  </si>
  <si>
    <t>del 30/03/2021 al 30/11/2021</t>
  </si>
  <si>
    <t>del 30/4/2021 al 30/11/2021</t>
  </si>
  <si>
    <t>TOTAL CALIFICACIÓN DEL COMPONENTE 4:  MECANISMOS PARA MEJORAR  LA  ATENCIÓN AL CIUDADANO</t>
  </si>
  <si>
    <t>COMPONENTE  5: MECANISMOS PARA LA TRANSPARENCIA Y ACCESO A LA INFORMACIÓN PUBLICA.</t>
  </si>
  <si>
    <t xml:space="preserve">Promocionar el PAAC-2021 ante los servidores, usuarios y ciudadanía en general. </t>
  </si>
  <si>
    <t>Difundir el portafolio de productos y servicios de la entidad por diferentes mecanismos.</t>
  </si>
  <si>
    <t>Realizar seguimiento a la calidad de la respuesta de los PQRS.</t>
  </si>
  <si>
    <t xml:space="preserve">Aplicar una encuesta para medir la percepción (Satisfacción) del servicio en los canales de atención presencial y virtual.   </t>
  </si>
  <si>
    <t>Desarrollar encuesta de satisfacción a los usuarios de la entidad respecto a la información contenida en la página web de la entidad.</t>
  </si>
  <si>
    <t>Revisar y actualizar la política de seguridad de la información del sitio web y protección de datos personales de la Entidad.</t>
  </si>
  <si>
    <t>Oficina de Tecnologías de la Información y las Comunicaciones.</t>
  </si>
  <si>
    <t>Actualizar las bases de datos del Registro Nacional de Base de Datos (RNBD) ante la Superintendencia de Industria y Comercio.</t>
  </si>
  <si>
    <t>Divulgar a los usuarios las finalidades de recolección de datos personales que se realizan a través de la página web de la Entidad.</t>
  </si>
  <si>
    <t xml:space="preserve">Solicitar autorización previa a los usuarios de la Entidad para recolectar datos personales a través de la página web. </t>
  </si>
  <si>
    <t>Actualizar y presentar las tablas de retención documental ante el Archivo de Bogotá para su aprobación.</t>
  </si>
  <si>
    <t>Dirección de Gestión Corporativa - Gestión Documental.</t>
  </si>
  <si>
    <t>Actualizar el registro de Activos de Información de la Entidad.</t>
  </si>
  <si>
    <t>Actualizar el Índice de Información Clasificada y Reservada de la Entidad.</t>
  </si>
  <si>
    <t>Desarrollar acciones de participación para la adopción y actualización del Esquema de Publicación de la entidad.</t>
  </si>
  <si>
    <t>Elaborar y publicar una pieza comunicacional sobre la actualización del Programa de Gestión Documental de la Secretaría Jurídica Distrital.</t>
  </si>
  <si>
    <t>Identificar las comunidades étnicas que acuden a la Secretaría Jurídica Distrital para realizar el trámite de sus solicitudes.</t>
  </si>
  <si>
    <t>Revisar y aplicar las directrices emitidas a través de la Resolución 1519-2020 del MinTIC.</t>
  </si>
  <si>
    <t>Oficina de Tecnologías de la Información y las Comunicaciones</t>
  </si>
  <si>
    <t>Revisar y aplicar los estándares de publicación y divulgación de información definidos en la Resolución 1519-2020 del MinTIC.</t>
  </si>
  <si>
    <t xml:space="preserve">Oficina Asesora de Planeación </t>
  </si>
  <si>
    <t>Realizar divulgación del contenido de la Ley de Transparencia y Acceso a la Información Pública a servidores y usuarios de la entidad.</t>
  </si>
  <si>
    <t>Solicitar a la Procuraduría General de la Nación capacitación sobre Transparencia y Acceso a la Información Pública.</t>
  </si>
  <si>
    <t>Emitir lineamientos o directrices antifraude y antipiratería para aplicación en la Entidad.</t>
  </si>
  <si>
    <t>Dirección Distrital de Política Jurídica.</t>
  </si>
  <si>
    <t>Elaborar una Política antisoborno para la Entidad.</t>
  </si>
  <si>
    <t>Efectuar evaluación de los contenidos publicados en la página web versus los requisitos establecidos en la ley de transparencia y Resolución MinTIC 1519-2020.</t>
  </si>
  <si>
    <t>del 02/03/2021 al 30/11/2021</t>
  </si>
  <si>
    <t>del 01/06/2021 al 30/11/2021</t>
  </si>
  <si>
    <t>del 02/05/2021 al 30/11/2021</t>
  </si>
  <si>
    <t>del 25/02/2021 al 24/12/2021</t>
  </si>
  <si>
    <t>del 01/01/2021 al 30/11/2021</t>
  </si>
  <si>
    <t>del 01/03/2021 al 30/09/2021</t>
  </si>
  <si>
    <t>del 01/01/2021 al 29/10/2021</t>
  </si>
  <si>
    <t>del 02/02/2021 al 30/11/2021</t>
  </si>
  <si>
    <t>del 04/01/2021 al 30/06/2021</t>
  </si>
  <si>
    <t>del 04/01/2021 al 31/03/2021</t>
  </si>
  <si>
    <t xml:space="preserve">Realizar convocatoria para la vinculación de nuevos gestores de integridad, que permitan ampliar la cultura de integridad al interior de la SJD.  </t>
  </si>
  <si>
    <t>Dirección Gestión Corporativa- Atención a la Ciudadanía.</t>
  </si>
  <si>
    <t>Elaborar e implementar un Plan de Trabajo con los nuevos gestores de Integridad con el propósito de socializar las estrategias de difusión de los valores de integridad.</t>
  </si>
  <si>
    <t>Promover la participación de los gestores de integridad en el curso programado para tal fin por la Secretaría General de la Alcaldía Mayor de Bogotá.</t>
  </si>
  <si>
    <t>Dirección Gestión Corporativa.</t>
  </si>
  <si>
    <t>Realizar seguimiento a la participación de los Gestores de Integridad en el curso programado por la Secretaría General de la Alcaldía Mayor de Bogotá D.C.</t>
  </si>
  <si>
    <t>Modificar la Resolución 115 de 2019 para la apropiación del Código de Integridad en la Entidad.</t>
  </si>
  <si>
    <t>Elaborar y aplicar un instrumento de encuesta en el cual se identifique el nivel de apropiación del Código de Integridad en la Entidad.</t>
  </si>
  <si>
    <t>Realizar campañas comunicacionales para fomentar la cultura de Integridad en los servidores públicos y contratistas de la Secretaría Jurídica Distrital.</t>
  </si>
  <si>
    <t> 2</t>
  </si>
  <si>
    <t>Incorporar los lineamientos de antisoborno, antifraude y antipiratería al código de integridad de la Entidad.</t>
  </si>
  <si>
    <t xml:space="preserve">Realizar un informe con resultados de la gestión adelantada durante la vigencia en temas de integridad . </t>
  </si>
  <si>
    <t>COMPONENTE 6:  INTEGRIDAD:</t>
  </si>
  <si>
    <t>del 01/02/2021 al 30/05/2021</t>
  </si>
  <si>
    <t>del 01/07/2021 al 30/10/2021</t>
  </si>
  <si>
    <t>del 30/06/2021 al 30/11/2021</t>
  </si>
  <si>
    <t>del 01/11/2021 al 30/11/2021</t>
  </si>
  <si>
    <t>TOTAL CUMPLIMIENTO PLAN DE ANTICORRUPCION Y ATENCION AL CIUDADANO 2021</t>
  </si>
  <si>
    <t>1. Información de calidad y en lenguaje comprensible</t>
  </si>
  <si>
    <t>2. Diálogo de doble vía con la ciudadanía y sus organizaciones</t>
  </si>
  <si>
    <t>3. Incentivos para motivar la cultura de la rendición y petición de cuentas</t>
  </si>
  <si>
    <t>4. Evaluación y retroalimentación a la gestión institucional.</t>
  </si>
  <si>
    <t>1. Estructura administrativa y Direccionamiento estratégico</t>
  </si>
  <si>
    <t>2. Fortalecimiento de los canales de atención</t>
  </si>
  <si>
    <t>3. Talento Humano</t>
  </si>
  <si>
    <t>4. Normativo y procedimental</t>
  </si>
  <si>
    <t>5. Relacionamiento con el ciudadano</t>
  </si>
  <si>
    <t>1. Lineamientos de Transparencia Activa</t>
  </si>
  <si>
    <t>2. Lineamientos de Transparencia Pasiva</t>
  </si>
  <si>
    <t>3. Seguimiento acceso a la información pública</t>
  </si>
  <si>
    <t>4. Divulgación política de seguridad de la información y de protección de datos personales</t>
  </si>
  <si>
    <t>5. Protección de datos</t>
  </si>
  <si>
    <t xml:space="preserve">6. Gestión documental para el acceso a la información pública </t>
  </si>
  <si>
    <t>7. Elaboración de los Instrumentos de Gestión de la Información</t>
  </si>
  <si>
    <t>8. Criterio Diferencial de Accesibilidad</t>
  </si>
  <si>
    <t xml:space="preserve">9. Conocimientos y criterios sobre transparencia y acceso a la información pública  </t>
  </si>
  <si>
    <t>10. Monitoreo del Acceso a la Información Pública</t>
  </si>
  <si>
    <t>1. Condiciones institucionales idóneas para la implementación y gestión del Código de Integridad</t>
  </si>
  <si>
    <t>2. Promoción de la gestión del Código de Integridad</t>
  </si>
  <si>
    <t xml:space="preserve">3. Alistamiento  </t>
  </si>
  <si>
    <t xml:space="preserve">4. Armonización </t>
  </si>
  <si>
    <t>5. Diagnóstico</t>
  </si>
  <si>
    <t xml:space="preserve">6. Implementación </t>
  </si>
  <si>
    <t xml:space="preserve">7. Seguimiento y evaluación </t>
  </si>
  <si>
    <t>PESO %</t>
  </si>
  <si>
    <t>EJEC PLANEAC</t>
  </si>
  <si>
    <t>EJEC OCI</t>
  </si>
  <si>
    <t xml:space="preserve">PROMEDIO </t>
  </si>
  <si>
    <t>CUMPLIMIENTO PAAC 2021</t>
  </si>
  <si>
    <t>Se realizó sensibilización sobre la Política de administración de riesgos a los gestores de calidad, en el mes de marzo de la presente vigencia.
Evidencias: Presentación grupo gestor marzo 2020
Pantallazos de reunión grupo gestor marzo 2020</t>
  </si>
  <si>
    <t>del 03/12/2020 al 28/01/2021</t>
  </si>
  <si>
    <t>Se efectuó la revisión y consolidación de los riesgos de corrupción en los procesos de la entidad y se generó la versión preliminar del Mapa de Riesgos de Corrupción 2021, 
Evidencia: Mapa de riesgos de corrupción 2021, versión preliminar</t>
  </si>
  <si>
    <t>del 18/12/2020 al 10/01/2021</t>
  </si>
  <si>
    <t xml:space="preserve">De acuerdo a la divulgación del PAAC y mapa de riesgos de corrupción y las observaciones recibidas se generarón las versiones definitivas de los citados documentos.
Evidencia: Mapa de riesgos de corrupción 2021, versión definitiva </t>
  </si>
  <si>
    <t>Responsables de los procesos:
Oficina Asesora de Planeación.</t>
  </si>
  <si>
    <t>Se realizó seguimiento a la elaboración del mapa de riesgos según actividades programadas por la OAP. Se verificó la elaboración .</t>
  </si>
  <si>
    <t>Se verificó la solicitud realizada por la  OAP ante las Direcciones y Oficinas de la SJD y mediante la pagina Web de la Secretaría Jurídica a la ciudadanía en general con el fin de dar a conocer el proyecto de mapa de riesgos de corrupción 2021 y recibir aportes para   la elaboración definitiva.   Igualmente, la posterior divulgación y publicación en la página Web de la SJD.</t>
  </si>
  <si>
    <t>Se realizó un seguimiento del Mapa de Riesgo de Corrupción de la Secretaria Jurídica  vigencia 2020, el 12 de enero del 2021.</t>
  </si>
  <si>
    <t>Este subcomponente avanzó en el primer cuatrimestre al 33%  de las actividades planeadas para la vigencia 2021.</t>
  </si>
  <si>
    <t>Este subcomponente avanzó en el primer cuatrimestre al 100%  de las actividades planeadas para la vigencia 2021.</t>
  </si>
  <si>
    <t>Este subcomponente avanzó en el primer cuatrimestre al 44%  de las actividades planeadas para la vigencia 2021.</t>
  </si>
  <si>
    <t>Este subcomponente avanzó en el primer cuatrimestre al 58%  de las actividades planeadas para la vigencia 2021.</t>
  </si>
  <si>
    <t>Se definió con la Dirección Distrital de Inspección, Vigilancia y Control y la Dirección de Gestión Corporativa las acciones de racionalización propuestas para la vigencia 2021, la cual contempla la racionalización de los 8 trámites a cargo de la SJD. El tipo de acción de racionalización es administrativa, la cual se encuentra registrada en el Sistema Único de identificación de trámites - SUIT.</t>
  </si>
  <si>
    <t>Este componente avanzó en el primer cuatrimestre al 67%  de las actividades planeadas para la vigencia 2021.</t>
  </si>
  <si>
    <t>1.1. Trámites de la Entidad</t>
  </si>
  <si>
    <t xml:space="preserve">1.2. Trámites Priorizados </t>
  </si>
  <si>
    <t xml:space="preserve">1.3. Trámites Priorizados e identificados. </t>
  </si>
  <si>
    <r>
      <rPr>
        <sz val="9"/>
        <color theme="1"/>
        <rFont val="Arial"/>
        <family val="2"/>
      </rPr>
      <t xml:space="preserve">Se formuló la estrategia de Rendición de Cuentas para la vigencia 2021, la cual está incluida dentro del Plan Anticorrupción y de Atención a la Ciudadanía - Componente 3. Dicha estrategia fue publicada en la página web de la entidad. 
Entre los espacios de interacción ciudadana previstos se encuentran:
1. Generación y divulgación de información permanente 
2. Audiencia Pública de Rendición de Cuentas de la entidad
3. Participación en la Rendición de Cuentas de la Administración Distrital 
4. Audiencia Pública al interior de la entidad
5. Diálogos Focalizados
</t>
    </r>
    <r>
      <rPr>
        <b/>
        <sz val="9"/>
        <color theme="1"/>
        <rFont val="Arial"/>
        <family val="2"/>
      </rPr>
      <t>Evidencia.</t>
    </r>
    <r>
      <rPr>
        <sz val="9"/>
        <color theme="1"/>
        <rFont val="Arial"/>
        <family val="2"/>
      </rPr>
      <t xml:space="preserve"> Se puede verificar en el siguiente enlace: </t>
    </r>
    <r>
      <rPr>
        <u/>
        <sz val="9"/>
        <color rgb="FF1155CC"/>
        <rFont val="Arial"/>
        <family val="2"/>
      </rPr>
      <t>https://secretariajuridica.gov.co/transparencia/planeacion/politicas-lineamientos-y-manuales/plan-anticorrupci%C3%B3n-y-atenci%C3%B3n-al-10</t>
    </r>
  </si>
  <si>
    <t>Se formuló y divulgó el Plan de Gasto Público de la Secretaría Jurídica Distrital para la vigencia 2021. Puede ser consultado en el siguiente enlace: 
https://www.secretariajuridica.gov.co/transparencia/planeacion/plan-gasto-publico
Evidencia: Carpeta Plan de Gasto Público 2021</t>
  </si>
  <si>
    <r>
      <rPr>
        <sz val="9"/>
        <color theme="1"/>
        <rFont val="Arial"/>
        <family val="2"/>
      </rPr>
      <t xml:space="preserve">Se han elaborado y publicado en la página web de la SJD los informes de PQRS correspondientes a los meses de enero, febrero y marzo de 2021. 
Se evidencian en el siguiente enlace: </t>
    </r>
    <r>
      <rPr>
        <u/>
        <sz val="9"/>
        <color rgb="FF1155CC"/>
        <rFont val="Arial"/>
        <family val="2"/>
      </rPr>
      <t>https://www.secretariajuridica.gov.co/transparencia/instrumentos-gestion-informacion-publica/Informe-pqr-denuncias-solicitudes</t>
    </r>
  </si>
  <si>
    <t>Teniendo en cuenta que la Audiencia Pública de la Administración Distrital se realizó en marzo de 2021, la Secretaría Jurídica Distrital aportó información relacionada con los avances del Plan Distrital de Desarrollo 2020-2024, correspondientes al sector Gestión Jurídica.
Evidencia: Archivos remitidos a la Secretaría Distrital de Planeación.</t>
  </si>
  <si>
    <t xml:space="preserve">Realizar mesas de seguimiento a la información judicial y extrajudicial registrada en el Sistema de Información de Procesos Judiciales - SIPROJ. </t>
  </si>
  <si>
    <t>Este subcomponente avanzó en el primer cuatrimestre al 63%  de las actividades planeadas para la vigencia 2021.</t>
  </si>
  <si>
    <t>EJEC plan</t>
  </si>
  <si>
    <t>Se solicitó el diseño de una (1) pieza comunicacional a la OAP con el fin de publicarla en el mes de mayo de 2021.
Evidencia: solicitud diseño de pieza comunicacional</t>
  </si>
  <si>
    <r>
      <t>Se llevó a cabo la primera mesa de trabajo con el proceso de TICS y Comunicaciones, con el fin de socializar la Circular 011 de 2020 lineamientos para el tratamiento de las peticiones allegadas por redes sociales, discutir sobre las posibles formas de abordaje y la metodología mediante la cual se pueden gestionar las peticiones si a ello hay lugar.
Evidencia: Presentación Circular 011-2020</t>
    </r>
    <r>
      <rPr>
        <sz val="9"/>
        <color rgb="FFFF0000"/>
        <rFont val="Arial "/>
      </rPr>
      <t xml:space="preserve">
</t>
    </r>
  </si>
  <si>
    <t xml:space="preserve">Con radicado 2-2021-4862 del 25 de marzo de 2021 se remitió a la Secretaría General los documentos requeridos para la modificación del convenio 615-2018 con el cual se permitirá contar con un punto de atención el SuperCADE Manitas.
Así mismo con radicado 2-2021-6230 del 8 de abril de 2021 se remitió a la Secretaría General, el Acuerdo de Niveles de Servicio debidamente diligenciados y firmados para la operación del nuevo punto de atención de la Secretaria Jurídica Distrital en el SuperCADE Manitas.
Evidencias: Oficios de entrega de documentos y Acuerdo de niveles </t>
  </si>
  <si>
    <t>Se realizó una presentación en la capacitación de inducción y reinducción convocada por la Red de quejas y reclamos de la Veeduría Distrital para el 30 de abril de 2021.
Evidencias: invitación y presentación Veeduría Distrital.</t>
  </si>
  <si>
    <r>
      <rPr>
        <sz val="9"/>
        <color rgb="FF000000"/>
        <rFont val="Arial, sans-serif"/>
      </rPr>
      <t xml:space="preserve">Se publicó en la Intranet de la SJD una pieza comunicacional invitando a los funcionarios y colaboradores conocer a Manual de Servicio a la ciudadanía emitido por la Secretaría General.
Ver en el siguiente enlace: </t>
    </r>
    <r>
      <rPr>
        <u/>
        <sz val="9"/>
        <color rgb="FF1155CC"/>
        <rFont val="Arial, sans-serif"/>
      </rPr>
      <t>https://secretariajuridica.gov.co/intranet</t>
    </r>
  </si>
  <si>
    <r>
      <rPr>
        <sz val="9"/>
        <color rgb="FF000000"/>
        <rFont val="Arial, sans-serif"/>
      </rPr>
      <t>En numeral 9.3 del Plan Institucional de Capacitación- PIC 2021 se incluyeron temáticas relativas a anticorrupción, transparencia y servicio a la ciudadanía respectivamente.
Consultar Plan en el siguiente enlace:</t>
    </r>
    <r>
      <rPr>
        <sz val="9"/>
        <color rgb="FFFF0000"/>
        <rFont val="Arial, sans-serif"/>
      </rPr>
      <t xml:space="preserve"> </t>
    </r>
    <r>
      <rPr>
        <u/>
        <sz val="9"/>
        <color rgb="FF1155CC"/>
        <rFont val="Arial, sans-serif"/>
      </rPr>
      <t>https://secretariajuridica.gov.co/sites/default/files/planeacion/2311300-PL-016%20Plan%20Institucional%20de%20Capacitacio%CC%81n_copia_controlada.pdf</t>
    </r>
  </si>
  <si>
    <t>No se reporta avance de la actividad</t>
  </si>
  <si>
    <t>Se realizó la divulgación del Portafolio de bienes y servicios de la Secretaria Jurídica Distrital, en el enlace: 
https://www.secretariajuridica.gov.co/transparencia/tramites-servicios
Divulgación en los diferentes canales de comunicación habilitados por la SJD: 
Divulgación Sección noticias:    https://www.secretariajuridica.gov.co/noticias?page=1
Divulgación Boletín Interno de Comunicaciones. 
Evidencias: Carpeta difusión portafolio de bienes y servicios</t>
  </si>
  <si>
    <t>Con corte al 30 de abril de 2021, la Carta del Trato Digno se encuentra actualizada y publicada en la página web de la Secretaría Jurídica Distrital, a la fecha no se han generado cambios respecto a los canales de atención habilitados a la ciudadanía.
Consultar en el siguiente enlace: https://www.secretariajuridica.gov.co/sites/default/files/gestion-institucional/carta_trato_digno_v2.pdf</t>
  </si>
  <si>
    <t>Mediante radicado 3-2021-3117 se informó a las Dependencias de la SJD, el informe consolidado de la medición obtenida en el 1er trimestre respecto de la calidad, calidez y oportunidad de las respuestas elaborado por la Secretaría General.
Evidencia: revisión calidad de las respuestas</t>
  </si>
  <si>
    <t>Se realizó promoción del PAAC - 2021 a través de mailing de divulgación en el Boletín Interno y en la página web de la Entidad.
Evidencias: Divulgación promoción del PAAC en Boletín Interno y en Página web</t>
  </si>
  <si>
    <t>Dirección de Gestión Corporativa - Atención a la ciudadanía
Dirección Distrital de Inspección Vigilancia y Control.</t>
  </si>
  <si>
    <t>del 03/05/2021 al 30/09/2021</t>
  </si>
  <si>
    <t xml:space="preserve">Se tiene la versión preliminar de la política junto con el manual de adopción de la misma, está en trámite de actualización y revisión por parte del área jurídica de la entidad.
</t>
  </si>
  <si>
    <t xml:space="preserve">
Se remite el certificado de la Superintendencia de Industria y Comercio del registro de las bases de datos de la Secretaría para el año 2021</t>
  </si>
  <si>
    <t>Se creó una pieza gráfica de relevancia a través de un banner en la página web indicando a la ciudadanía en dónde se puede consultar las finalidades por las cuales se solicitan datos personales y adicionalmente en el footer está incluido. 
Evidencia: Divulgación finalidad datos personales</t>
  </si>
  <si>
    <t>Se han llevado a cabo mesas de trabajo con diferentes dependencias a fin de abordar temas asociados a la clasificación, identificando flujos documentales, incluyendo argumentos normativos y definiendo lineamientos de organización de archivos y conformación de expedientes, por lo que se cuenta con 11 Tablas de Retención Documental - TRD actualizadas y se dio inicio al ajuste y elaboración de los documentos que sustentan la actualización de modo que se cuenta con los cuadros de clasificación documental de 2 dependencias, cuadros de caracterización de 5 dependencias y fichas de valoración para 1 dependencia.
Evidencias: carpetas mesa de trabajo y actualización TRD</t>
  </si>
  <si>
    <t>Se actualizaron los documentos correspondientes a la guía de activos de información y formatos de registro de activos de información e índice de información clasificada y reservada. Se encuentran en proceso de formalización en SMART. El levantamiento de los activos de información y su correspondiente clasificación se realizará en el segundo semestre de 2021.</t>
  </si>
  <si>
    <t xml:space="preserve">No se reportan avances de la ejecución de la actividad. </t>
  </si>
  <si>
    <t>Se elaboró pieza comunicacional sobre la actualización del Programa de Gestión Documental, la cual se divulgó por medio del correo electrónico institucional a todos los servidores de la Secretaría el 2 de febrero de 2021.</t>
  </si>
  <si>
    <t>del 01/02/2021 al 30/4/2021</t>
  </si>
  <si>
    <t xml:space="preserve">Se cuenta con la información que remitió cada dependencia en la matriz de riesgo de fraude y piratería diseñada para tal fin, identificando los puntos críticos y señales de alerta de hechos de fraude y piratería, igualmente, cada director calificó el nivel de riesgo de ocurrencia de dichos hechos. Se esta adelantando el proyecto de la política. </t>
  </si>
  <si>
    <t>Se expidió la resolución 057 de 2021 a través de la cual se adopta la política antisoborno para la Secretaría Jurídica Distrital</t>
  </si>
  <si>
    <t>Elaborar una Política para la declaración y tramite de los conflictos de intereses para la entidad.</t>
  </si>
  <si>
    <t>Este subcomponente avanzó en el primer cuatrimestre al 19%  de las actividades planeadas para la vigencia 2021.</t>
  </si>
  <si>
    <t>Este subcomponente avanzó en el primer cuatrimestre al 18%  de las actividades planeadas para la vigencia 2021.</t>
  </si>
  <si>
    <t>Este subcomponente avanzó en el primer cuatrimestre al 0%  de las actividades planeadas para la vigencia 2021.</t>
  </si>
  <si>
    <t>Este subcomponente avanzó en el primer cuatrimestre al 80%  de las actividades planeadas para la vigencia 2021.</t>
  </si>
  <si>
    <t>Este subcomponente avanzó en el primer cuatrimestre al 93%  de las actividades planeadas para la vigencia 2021.</t>
  </si>
  <si>
    <t>Este subcomponente avanzó en el primer cuatrimestre al 25%  de las actividades planeadas para la vigencia 2021.</t>
  </si>
  <si>
    <t>Este subcomponente avanzó en el primer cuatrimestre al 38%  de las actividades planeadas para la vigencia 2021.</t>
  </si>
  <si>
    <t>Este subcomponente avanzó en el primer cuatrimestre al 17%  de las actividades planeadas para la vigencia 2021.</t>
  </si>
  <si>
    <t>Este subcomponente avanzó en el primer cuatrimestre al 68%  de las actividades planeadas para la vigencia 2021.</t>
  </si>
  <si>
    <t>Este subcomponente avanzó en el primer cuatrimestre al 20%  de las actividades planeadas para la vigencia 2021.</t>
  </si>
  <si>
    <t>Este subcomponente avanzó en el primer cuatrimestre al 36%  de las actividades planeadas para la vigencia 2021.</t>
  </si>
  <si>
    <t>Este subcomponente avanzó en el primer cuatrimestre al 5%  de las actividades planeadas para la vigencia 2021.</t>
  </si>
  <si>
    <t>Este subcomponente avanzó en el primer cuatrimestre al 43%  de las actividades planeadas para la vigencia 2021.</t>
  </si>
  <si>
    <t>Este subcomponente avanzó en el primer cuatrimestre al 48%  de las actividades planeadas para la vigencia 2021.</t>
  </si>
  <si>
    <t>TOTAL CALIFICACION COMPONENTE  5: MECANISMOS PARA LA TRANSPARENCIA Y ACCESO A LA INFORMACIÓN PUBLICA.</t>
  </si>
  <si>
    <t>TOTA CALIFICACION COMPONENTE 6:  INTEGRIDAD:</t>
  </si>
  <si>
    <r>
      <rPr>
        <sz val="9"/>
        <color rgb="FF000000"/>
        <rFont val="Arial, sans-serif"/>
      </rPr>
      <t>Se realizó una convocatoria interna mediante radicados 3-2020-7990 y 3-2021- 1288, la cual fue atendida por parte de las dependencias de la SJD mediante radicados Memorandos Internos 3-2020-8248, 3-2020-8388, 3-2020-8582, 3-2020-8620, 3-2020-8625, 3-2021-8696, 3-2021-1315, 3-2021-1359 y 3-2021-1732.
Evidencia: carpeta convocatoria gestores de integridad</t>
    </r>
  </si>
  <si>
    <t>Mediante reunión virtual se conminó a los gestores de integridad para adelantar el curso "Cultura de Integridad" a través de la plataforma Soy 10 Aprende, conforme al cronograma establecido por la Dirección Distrital de Desarrollo Institucional de la Secretaría General. 
Evidencias: evidencia de reunión y memorias de la presentación</t>
  </si>
  <si>
    <t>Se efectuaron cuatro (4) seguimientos mediante correo electrónico al equipo de Gestores de Integridad con el fin de promover la culminación del curso "Cultura de Integridad". Se obtuvo la certificación de seis (6) Gestores de Integridad 
Evidencia: carpeta certificaciones curso de integridad</t>
  </si>
  <si>
    <t>Esta actividad esta programada para ejecutar en el segundo cuatrimestre del año</t>
  </si>
  <si>
    <t>Se efectuó divulgación de pieza comunicacional sobre la importancia de la Administración de riesgos en la entidad.
Evidencia: Divulgación de pieza comunicacional en el Boletín Entérate lo que pasa en la Jurídica.</t>
  </si>
  <si>
    <t>En la identificación de los riegos de corrupción se efectuó el análisis del contexto interno y externo de cada proceso y con ello el contexto consolidado de la Entidad, así mismo, se realizó la identificación de riesgos de corrupción en cada uno de los procesos.
Evidencia: Contexto Estratégico SJD 2021</t>
  </si>
  <si>
    <r>
      <rPr>
        <sz val="9"/>
        <color theme="1"/>
        <rFont val="Calibri"/>
        <family val="2"/>
        <scheme val="minor"/>
      </rPr>
      <t>Se realizó la publicación y divulgación del PAAC versión preliminar, la cual incluye el mapa de riesgos de corrupción 2021 versión preliminar, para consulta de los usuarios, ciudadanía en general y partes interesadas.
Evidencias: Divulgación PAAC a Entidades distritales y divulgación en Boletín Interno
Link de divulgación página web:</t>
    </r>
    <r>
      <rPr>
        <sz val="9"/>
        <color rgb="FF000000"/>
        <rFont val="Arial"/>
        <family val="2"/>
      </rPr>
      <t xml:space="preserve"> </t>
    </r>
    <r>
      <rPr>
        <u/>
        <sz val="9"/>
        <color rgb="FF1155CC"/>
        <rFont val="Arial"/>
        <family val="2"/>
      </rPr>
      <t xml:space="preserve">https://www.secretariajuridica.gov.co/noticias/versi%C3%B3n-preliminar-del-plan-anticorrupci%C3%B3n-y-atenci%C3%B3n-la-ciudadan%C3%ADa
</t>
    </r>
    <r>
      <rPr>
        <sz val="9"/>
        <color theme="1"/>
        <rFont val="Calibri"/>
        <family val="2"/>
        <scheme val="minor"/>
      </rPr>
      <t>Link de divulgación intranet:</t>
    </r>
    <r>
      <rPr>
        <sz val="9"/>
        <color rgb="FF000000"/>
        <rFont val="Arial"/>
        <family val="2"/>
      </rPr>
      <t xml:space="preserve"> </t>
    </r>
    <r>
      <rPr>
        <u/>
        <sz val="9"/>
        <color rgb="FF1155CC"/>
        <rFont val="Arial"/>
        <family val="2"/>
      </rPr>
      <t>https://secretariajuridica.gov.co/intranet/noticias/versi%C3%B3n-preliminar-del-plan-anticorrupci%C3%B3n-y-atenci%C3%B3n-la-ciudadan%C3%ADa</t>
    </r>
  </si>
  <si>
    <r>
      <rPr>
        <sz val="9"/>
        <color theme="1"/>
        <rFont val="Calibri"/>
        <family val="2"/>
        <scheme val="minor"/>
      </rPr>
      <t>Se efectuó la publicación y divulgación del PAAC -2021, la cual incluye el mapa de riesgos de corrupción 2021 ambos documentos en versión final, para conocimiento y seguimiento de los usuarios, ciudadanía en general y partes interesadas.
Evidencias: Divulgación PAAC en Boletín Interno y en Boletín Jurídico  
Link de divulgación página web: https://www.secretariajuridica.gov.co/noticias/divulgaci%C3%B3n-del-plan-anticorrupci%C3%B3n-y-atenci%C3%B3n-la-ciudadan%C3%ADa-2021-y-del-mapa-riesgos
Link de divulgación intrane</t>
    </r>
    <r>
      <rPr>
        <sz val="9"/>
        <color rgb="FF000000"/>
        <rFont val="Arial"/>
        <family val="2"/>
      </rPr>
      <t xml:space="preserve">t: 
</t>
    </r>
    <r>
      <rPr>
        <u/>
        <sz val="9"/>
        <color rgb="FF1155CC"/>
        <rFont val="Arial"/>
        <family val="2"/>
      </rPr>
      <t>https://secretariajuridica.gov.co/intranet/noticias/divulgaci%C3%B3n-del-plan-anticorrupci%C3%B3n-y-atenci%C3%B3n-la-ciudadan%C3%ADa-2021-y-del-mapa</t>
    </r>
  </si>
  <si>
    <t>Mediante memorando 3-2021-3023 se solicito a todos los procesos efectuar el monitoreo de los riesgos de corrupción y de gestión a través del sistema Smart.
En este sentido, cada uno de los procesos realizó el monitoreo a los riesgos de corrupción y los reporto a la Oficina Asesora de Planeación a través del sistema Smart.
Evidencias: Memorando de solicitud de monitoreo riesgos
Reporte de monitoreo de riesgos de corrupción generado por el sistema Smart.</t>
  </si>
  <si>
    <t xml:space="preserve">Se realizó consolidación del monitoreo a los riesgos de corrupción, se revisó y efectuó retroalimentación en algunos casos y se solicitó hacer los ajustes pertinentes, una vez terminado todos los procesos se procedió a generar el reporte de monitoreo del mapa de riesgos de corrupción y se publicó en la página web de la entidad, en el siguiente link.
Publicación mapa de riesgos de corrupción: https://www.secretariajuridica.gov.co/transparencia/planeacion/politicas-lineamientos-y-manuales/primer-monitoreo-riesgo-corrupci%C3%B3n </t>
  </si>
  <si>
    <t xml:space="preserve">Esta actividad esta programada para ejecutar en el segundo y tercer cuatrimestre del año. </t>
  </si>
  <si>
    <t xml:space="preserve">Se realizó mesa de trabajo liderada por la Oficina Asesora de Planeación y con la participación de la Dirección de Inspección, vigilancia y Control lideres de los trámites en el Entidad y la Dirección de Gestión Corporativa – proceso atención al ciudadano en la cual se definieron los trámites a racionalizar y se definió la estrategia de racionalización para la vigencia en curso.
Evidencia: Matriz con la información de los trámites priorizados, la cual fue registrada en la estrategia de racionalización propuesta por la SJD para la vigencia 2021. Fuente: SUIT </t>
  </si>
  <si>
    <t>Se actualizó el Plan Estratégico institucional en donde se logró articular los imperativos estratégicos con las operaciones estratégicas y la inclusión del contexto estratégico a través de un análisis DOFA. Así mismo se realizaron ajustes de forma.
Evidencia: Plan Estratégico - versión 2</t>
  </si>
  <si>
    <r>
      <rPr>
        <sz val="9"/>
        <color theme="1"/>
        <rFont val="Arial "/>
      </rPr>
      <t xml:space="preserve">Durante la vigencia se consolidó y divulgo el Informe de Gestión y Resultados correspondiente a la vigencia 2020, en el boletín interno de la Entidad, en la página web enlace 
https://www.secretariajuridica.gov.co/transparencia/control/informes-gestion-evaluacion-auditoria
Adicionalmente se realizó divulgación de la gestión en la sección noticias de la pagina web de la Entidad en el enlace: </t>
    </r>
    <r>
      <rPr>
        <sz val="9"/>
        <color rgb="FF000000"/>
        <rFont val="Arial "/>
      </rPr>
      <t xml:space="preserve">  </t>
    </r>
    <r>
      <rPr>
        <u/>
        <sz val="9"/>
        <color rgb="FF1155CC"/>
        <rFont val="Arial "/>
      </rPr>
      <t>https://www.secretariajuridica.gov.co/noticias?page=1</t>
    </r>
    <r>
      <rPr>
        <sz val="9"/>
        <color theme="1"/>
        <rFont val="Arial "/>
      </rPr>
      <t xml:space="preserve">    
</t>
    </r>
    <r>
      <rPr>
        <sz val="11"/>
        <color theme="1"/>
        <rFont val="Calibri"/>
        <family val="2"/>
        <scheme val="minor"/>
      </rPr>
      <t xml:space="preserve">
</t>
    </r>
    <r>
      <rPr>
        <sz val="9"/>
        <color theme="1"/>
        <rFont val="Arial "/>
      </rPr>
      <t>Con respecto a lo reportado por la Oficina de Planeación, del informe de gestión del I trimestre 2021, no se incluye en el presente seguimiento teniendo en cuenta que su publicación se realiza en mayo y la fecha de corte del presente seguimiento es 30 de abril de 2021.</t>
    </r>
  </si>
  <si>
    <t>Se han  publicado en la página web de la SJD los informes de Ejecución presupuestal correspondientes a los meses de enero, febrero y marzo de 2021. 
Se evidencian en el siguiente enlace: https://www.secretariajuridica.gov.co/transparencia/presupuesto/ejecucion-presupuestal</t>
  </si>
  <si>
    <t xml:space="preserve">Esta actividad esta programada para ejecutar en el tercer cuatrimestre del año. </t>
  </si>
  <si>
    <t>Durante el periodo de reporte, se han adelantado cinco (5) mesas de trabajo con el propósito de hacer acompañamiento y seguimiento a la información registrada en el SIPROJ por las diferentes entidades.
Evidencias: Actas de mesa de trabajo con la Secretaría de Integración Social y Secretaría de Salud.</t>
  </si>
  <si>
    <t>Se adelantaron 03 de espacios de dialogo con las Oficinas de Control Interno Disciplinario de las siguientes entidades del nivel descentralizado ( adscritas):
DASC: 15 de febrero
IDEP: 15 de marzo
IDT: 15 de abril.
Los temas tratados en estos espacios fueron los siguientes:
1. Seguimiento de la implementación de algunas directivas en materia disciplinaria.
2. Aplicación y cumplimiento de la directiva 02 de 2019 el cual se informa por cada jefe de las OCID la preparación para la entrada en vigencia de la ley 1952 de 2019.
3.  Revisión de los números de expedientes reportados en el Sistema de Información Disciplinaria -SID-, y los que tienen físicos en las OCID
4. Entrada en vigencia del legalbog ya migración de los expedientes a esta nueva herramienta.
5.Capacitación del SID a los nuevos funcionarios.
6 Orientación y Capacitación en materia disciplinaria.
7. Expectativa de las OCID
8. Dificultades y necesidades de las OCID.</t>
  </si>
  <si>
    <t>Se adelantaron 12 mesas de trabajo en las cuales se discutieron proyectos de actos administrativos que requieren ser sancionados por la Alcaldesa Mayor de Bogotá y en las que se contó con la participación de otras entidades distritales y por supuesto de la SJD.
NOTA: El porcentaje reportado para el cuatrimestre es constante, debido a que las mesas de trabajo obedecen a la demanda de reuniones en las cuales se solicite la participación de la SJD - DDDAN
Evidencia: Carpeta C3_2.6 Mesas de trabajo</t>
  </si>
  <si>
    <t>Se implementó la herramienta LegalBog, como Plataforma Única de Publicación de actos administrativos de contenido regulatorio, sistema distrital de obligatorio cumplimiento para las entidades de la Administración. 
Es de precisar que esta herramienta, es el mecanismo de participación dispuesto para la comunidad, ya que a través de ella, la ciudadanía contribuye con sus comentarios, observaciones o propuestas alternativas al mejoramiento normativo de los actos de contenido regulatorio de iniciativa de la Administración Distrital.
Debe anotarse como aspectos relevantes al respecto, que para la implementación de este mecanismo la Administración Distrital expidió el Decreto 069 de 2021 y la Directiva 004 de 2021, las cuales fueron socializadas con las entidades distritales, a quienes también se les brindó un proceso de capacitación sobre la importancia y el funcionamiento de la Plataforma.
Finalmente, se realizó un evento de lanzamiento oficial de la Plataforma LegalBog,  el miércoles 28 de abril de 2021, que fue transmitido a través de las redes sociales de la Alcaldía Mayor y de la SJD.
Evidencia: Carpeta C3_3.3 Contiene Decreto 069 de 2021; Directiva 004 de 2021 y URL oficial del sitio web LegalBog</t>
  </si>
  <si>
    <t xml:space="preserve">Se solicitó a la oficina de TICS la publicación de una pieza comunicacional en la pagina web de la SJD, con el propósito de que la ciudadanía consulte los resultados obtenidos en el informe de caracterización de población vulnerable.
Evidencias: Informe de caracterización, pieza comunicacional, y solicitud de publicación.
</t>
  </si>
  <si>
    <t>En los subcomités de autocontrol de la Dirección Distrital de Política Jurídica se socializo la actividad y la meta del PAAC, de la Directiva 05 de 2019 relacionada con el tratamiento de datos personales, a lo cual se acordó realizar una socialización entre Julio y agosto de 2021. 
 Evidencia: Actas de los Subcomité de autocontrol de los meses de marzo y abril.</t>
  </si>
  <si>
    <t xml:space="preserve">Se elaboró el informe de análisis de la encuesta de percepción de  los servicios prestados a Entidades Sin Ánimo de Lucro – ESAL. </t>
  </si>
  <si>
    <t>Se solicitó a la oficina de TICS la publicación de una pieza comunicacional en la pagina web de la SJD, con el propósito de que la ciudadanía consulte los resultados obtenidos en el informe de caracterización de población vulnerable.
Evidencias: Informe de caracterización, pieza comunicacional, y solicitud de publicación.</t>
  </si>
  <si>
    <t>Se han efectuado cuatro (4) seguimientos a la calidad de la respuesta de los PQRS emitidas a través del Sistema de Bogotá te Escucha, mediante radicados 3-20211524, 3-2021-2378, y 3-2021-3117 y correo electrónico de fecha 6 de abril de 2021.
Evidencia: carpeta seguimiento calidad de las respuestas</t>
  </si>
  <si>
    <t>Se desarrolló formulario solicitando autorización previa a los usuarios de la página web institucional ubicado en el menú principal “Atención al ciudadano/Formulario-Tratamiento-Datos”.
Enlace: https://www.secretariajuridica.gov.co/content/formulario-tratamiento-datos
Evidencia: solicitud autorización de datos personales</t>
  </si>
  <si>
    <t>Se ha incluido en la pagina web de la SJD: 
A.        Un top bar o barra en la parte superior, que redirecciona al Portal Único del Estado Colombiano GOV.CO
B.        Se publicó en el pie de página o footer, los documentos aprobados que hacen referencia a las políticas de: Términos y condiciones, Política de privacidad y tratamiento de datos personales y Política de derechos de autor y/o autorización de uso sobre los contenidos.
Con relación al Anexo No. 1 Directrices de Accesibilidad web, la fecha de cumplimiento es a 31 de diciembre de 2021.</t>
  </si>
  <si>
    <t xml:space="preserve">Para dar cumplimiento a esta actividad, se han desarrollado las siguientes actividades 
-Se realizó revisión del anexo No. 2 Estándares de sede electrónica y web, identificando la estructura principal de primer, segundo y tercer nivel de contenidos, por lo tanto, mediante memorando No. 3-2021-2229 se solicito a la Oficina TIC la actualización de la página web con la nueva estructura.
-Se identificaron nuevos requisitos de contenidos, por lo que se solicitó a la Dirección de Gestión Corporativa efectuar las gestiones pertinentes para dar cumplimiento por ser el área competente en algunos temas.
De otro lado, de acuerdo a los nuevos lineamientos se actualizó el documento de estructura y organismos de control:
Ver link estructura: https://www.secretariajuridica.gov.co/transparencia/estructura-organica/organigrama
Ver link organismos de control: https://www.secretariajuridica.gov.co/transparencia/control/entes-control-vigilancia-mecanismos-supervision
</t>
  </si>
  <si>
    <t>Se remitió solicitud a la Procuraduría General de la Nación para desarrollar sensibilización sobre la ley de transparencia y del derecho de acceso a la información pública, quienes atendieron nuestra solicitud. Se invitó a todos los servidores y contratistas de la entidad para participar de la charla. La sensibilización se enfocó en la Resolución 1519-2020 que emite todos los lineamientos sobre diseño y contenidos de la sede electrónica o web de las entidades públicas.
Evidencias: Divulgación invitación a la sensibilización
-Pantallazos de la sensibilización desarrollada por la Procuraduría General de la Nación</t>
  </si>
  <si>
    <t>Se contó con la concertación y revisión de las Direcciones Distritales de Disciplinarios, Doctrina y Corporativa como parte del procedimiento. Se esta a la espera que el subsecretario coloque su visto bueno para la posterior firma del secretario jurídico.</t>
  </si>
  <si>
    <t>Se realizó evaluación de la página web de acuerdo a la estructura actual que esta tiene (Resolución 3564-2015), por lo que fue necesario solicitar la actualización de algunos contenidos, razón por la cual se solicito a la Dirección de Gestión Corporativa, Oficina de TIC y aras misionales la actualización de información.
Evidencias: Matriz de seguimiento
-Memorandos de solicitud de actualización de información a las dependencias</t>
  </si>
  <si>
    <t>Se realizó actualización del equipo de Gestores de Integridad, se socializó a los gestores de integridad, la misión de liderar la sensibilización de la cultura de integridad al interior de las dependencias de la SJD mediante reunión virtual llevada a cabo el 5 de marzo de 2021.
Evidencia: plan de trabajo</t>
  </si>
  <si>
    <t>INFORME: PRIMER CUATRIMESTRE 2021                                                                                                        FECHA: 30/04/2021</t>
  </si>
  <si>
    <t>FECHA: 12/05/2021</t>
  </si>
  <si>
    <t>INFORME: SEGUNDO CUATRIMESTRE 2021                                                                                                        FECHA: 31/08/2021</t>
  </si>
  <si>
    <t>FECHA: 07/09/2021</t>
  </si>
  <si>
    <t>del 1/10/2021 al 30/11/2021</t>
  </si>
  <si>
    <t>SEGUIMIENTO AL PLAN ANTICORRUPCION Y DE ATENCION AL CIUDADANO V4</t>
  </si>
  <si>
    <t>Esta actividad esta programada para ejecutar en el tercer cuatrimestre del año</t>
  </si>
  <si>
    <t>A AGOSTO 31 DE 2021</t>
  </si>
  <si>
    <t>del 01/03/2021 al 15/12/2021</t>
  </si>
  <si>
    <t xml:space="preserve">Registro e inscripción de comités de  desarrollo y control social de los servicios públicos domiciliarios.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t>
  </si>
  <si>
    <t xml:space="preserve">Dirección de Gestión Corporativa / Dirección Distrital de Inspección, Vigilancia y Control
</t>
  </si>
  <si>
    <t>Acreditación de las asociaciones sin ánimo de lucro y/o sociedades protectoras  de animales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</si>
  <si>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Reconocimiento registro(s) de ligas y asociaciones de consumidores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</si>
  <si>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 xml:space="preserve">Estudio y legalización a las solicitudes de posesión de cabildos indígenas.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t>
  </si>
  <si>
    <t>Certificación de Inspección, vigilancia y Control de Entidades sin ánimo de lucro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</si>
  <si>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Certificado de Existencia y Representación Legal de las Ligas y Asociaciones de Consumidores, así como de los Comités de Desarrollo y Control Social de los Servicios Públicos Domiciliarios.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</si>
  <si>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Certificado Especial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</si>
  <si>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Certificado Histórico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t>
  </si>
  <si>
    <t>del 1/2/2021 al 30/11/2021</t>
  </si>
  <si>
    <t>Establecer espacios de diálogo con los usuarios de la Dirección Distrital de Asuntos Disciplinarios, con el fin de hacer seguimiento al cumplimiento de las directivas en materia disciplinaria.</t>
  </si>
  <si>
    <t>Formalizar un (1) mecanismo de participación ciudadana para el diseño de proyectos normativos.</t>
  </si>
  <si>
    <t xml:space="preserve">
Convocar a los funcionarios y contratistas de la Entidad para participar en las actividades programadas por el proceso de Gestión de Talento Humano sobre integridad.</t>
  </si>
  <si>
    <t>del 02/08/2021 al 30/11/2021</t>
  </si>
  <si>
    <t>Convocar a los funcionarios y contratistas de la Entidad para participar en los diferentes retos de la estrategia de "Senda de Integridad" del Distrito Capital.</t>
  </si>
  <si>
    <t>Difundir los valores de integridad en la Entidad.</t>
  </si>
  <si>
    <t>del 03/05/2021 al 30/11/2021</t>
  </si>
  <si>
    <t>Este subcomponente avanzó en el segundo cuatrimestre al 55%  de las actividades planeadas para la vigencia 2021.</t>
  </si>
  <si>
    <t>Se realizó un seguimiento del Mapa de Riesgo de Corrupción de la Secretaria Jurídica  vigencia 2021, el 7 de mayo del 2021.
Enlace: https://www.secretariajuridica.gov.co/transparencia/control/reportes-control-interno/seguimiento-mapa-riesgos-corrupci%C3%B3n-0</t>
  </si>
  <si>
    <t xml:space="preserve">Se realizo reunión con la Oficina Asesora de Planeación, el día 25 de junio de 2021 con el fin de realizar retroalimentación de las observaciones realizadas por la Dirección de Desarrollo Institucional de la Secretaría General. 
Enlace: 
https://drive.google.com/file/d/1PHqRPyWqDH5eDAj_0NCwRQYtoksbHc0-/view?usp=sharing
</t>
  </si>
  <si>
    <t>Este subcomponente avanzó en el segundo cuatrimestre al 66%  de las actividades planeadas para la vigencia 2021.</t>
  </si>
  <si>
    <t>Este subcomponente avanzó en el segundo cuatrimestre al 79%  de las actividades planeadas para la vigencia 2021.</t>
  </si>
  <si>
    <t>Este componente avanzó en el segundo cuatrimestre al 100%  de las actividades planeadas para la vigencia 2021.</t>
  </si>
  <si>
    <t>Se han publicado siete (7) informes de PQRS en la página web de la SJD  (enero - julio)
 https://www.secretariajuridica.gov.co/transparencia/instrumentos-gestion-informacion-publica/Informe-pqr-denuncias-solicitudes</t>
  </si>
  <si>
    <t>Este subcomponente avanzó en el segundo cuatrimestre al 82%  de las actividades planeadas para la vigencia 2021.</t>
  </si>
  <si>
    <t>Teniendo en cuenta que la Audiencia Pública de la Administración Distrital se realizó el 18 de marzo de 2021, la Secretaría Jurídica Distrital aportó información relacionada con los avances del Plan Distrital de Desarrollo 2020-2024, correspondientes al sector Gestión Jurídica.
Evidencia: Archivos remitidos a la Secretaría Distrital de Planeación.</t>
  </si>
  <si>
    <t>En la etapa de alistamiento de la Audiencia Pública de Rendición de Cuentas de la Secretaría Jurídica Distrital, se elaboró y difundió una encuesta para conocer los temas priorizados por los usuarios que se abordarán en dicho espacio.</t>
  </si>
  <si>
    <t>Este subcomponente avanzó en el segundo cuatrimestre al 53%  de las actividades planeadas para la vigencia 2021.</t>
  </si>
  <si>
    <t>Este subcomponente avanzó en el segundo cuatrimestre al 88%  de las actividades planeadas para la vigencia 2021.</t>
  </si>
  <si>
    <t>La SJD cuenta con un nuevo punto de atención presencial ubicado en el SuperCADE Manitas (módulo 69) a partir del 1° de junio de 2021.</t>
  </si>
  <si>
    <t>Se publicó en la página web de la SJD una pieza comunicacional con el propósito de que la ciudadanía consulte los resultados obtenidos en el informe de caracterización de población vulnerable
 *Así mismo el informe se encuentra publicado en el link</t>
  </si>
  <si>
    <t>Se solicitó al INSOR el envío del portafolio de servicios con el fin de determinar los productos a contratar.
 Se solicitó al INSOR una cotización por concepto de 20 imágenes en formato GIF y un (1) taller virtual en lenguaje de señas.</t>
  </si>
  <si>
    <t>Se actualizó el procedimiento 2311000-PR-014 Gestión y Seguimiento a las Peticiones Ciudadanas, el cual se encuentra publicado en el aplicativo Smart desde el 19 de agosto de 2021. se adjunta procedimiento actualizado.</t>
  </si>
  <si>
    <t>Se realiza planeación para la socialización de la Directiva 005 de 2019 de la Secretaría Jurídica Distrital por medio de una jornada de orientación jurídica.
Se adjunta Agendamiento  de organización de jornadas de orientación jurídica y Agenda de programación de jornadas de orientación jurídica.</t>
  </si>
  <si>
    <t>No se reportan avances de la ejecución de la actividad</t>
  </si>
  <si>
    <t>Se publicó una (1) pieza comunicacional en la página web informando los trámites que ofrece la SJD.</t>
  </si>
  <si>
    <t>Este subcomponente avanzó en el segundo cuatrimestre al 70%  de las actividades planeadas para la vigencia 2021.</t>
  </si>
  <si>
    <t>Este subcomponente avanzó en el segundo cuatrimestre al 58%  de las actividades planeadas para la vigencia 2021.</t>
  </si>
  <si>
    <t xml:space="preserve">Se procedió con la elaboración de la ficha técnica, con el formulario de la encuesta lo cual fue aprobado por la Oficina Asesora de Planeación, seguidamente se realizó el registro de la encuesta en google forms y se envió solicitud de divulgación en la cual se invita a los usuarios y partes interesadas a diligenciar la encuesta.
Se adjuntan las evidencias mencionadas y en el siguiente enlace se puede consultar el formulario de la encuesta:
https://docs.google.com/forms/d/1R7iS2j5U0sPHXjrH1_PsGSvmPasoSEyRLwlFf-BbrRk/edit
</t>
  </si>
  <si>
    <t>Pese a haberse aprobado la política de Seguridad y Privacidad de la Información. Seguridad Digital y Continuidad de la Operación de los servicios TIC, el pasado 10 agosto, la Oficina asesora de planeación, solicitó para la firma de la misma, la publicación de la guía en el SMART, el pasado 31 de agosto. Se espera que los trámites de oficialización, ante el despacho del Sr secretario se adelanten en el mes de septiembre.</t>
  </si>
  <si>
    <t xml:space="preserve">Se publicó en la página web de la entidad el formulario de solicitud de autorización para recolectar datos personales y en el cual se incluyó el párrafo donde se explica al ciudadano las finalidades por la cuales se debe pedir dicha autorización. Ver evidencia https://www.secretariajuridica.gov.co/content/formulario-tratamiento-datos </t>
  </si>
  <si>
    <t>Se realizaron las capacitaciones correspondientes a los gestores de información, con el fin de realizar la identificación de los activos de información.
Con corte al 31 de agosto habían actualizado los activos de información de las siguientes áreas:
•        Oficina TIC
•        Oficina Asesora De Planeación
•        Dirección Distrital De Doctrina Y Asuntos Normativos
•        Dirección Distrital De Política Jurídica
•        Oficina De Control Interno
•        Subsecretaría Jurídica
•        Dirección Distrital De Gestión Judicial
•        Dirección Distrital De Asuntos Disciplinarios
•        Dirección De IVC
Estos activos fueron posteriormente revisados por parte de la oficina TIC.
Frente al reporte de activos de información reporta por parte de la dirección corporativa, este presento un retraso en la entrega. Sin embargo para la primera semana de septiembre se espera se subsane y de esta manera pueda ser oficializados y aprobados por parte del secretario jurídico.
En este mismo sentido, serán publicados en la página web de la entidad en el mes de septiembre.</t>
  </si>
  <si>
    <t>Durante los meses de Junio a Agosto 2021 se realizaron las capacitaciones correspondientes a los gestores de información, con el fin de realizar el levantamiento del índice de información reservada y clasificada, este índice debe ser aprobados en el mes de septiembre por el Secretario Jurídico y publicados en la página web de la entidad</t>
  </si>
  <si>
    <t>En el mes de agosto se realizó seguimiento con el jefe de la oficina TIC, a fin de determinar  si el proceso actual de actualización del esquema de publicación de información requería ajustes, en este sentido se concluyó que el proceso actual es acorde con los lineamientos establecidos en la ley de transparencia por tanto no se realizarán ajustes ni modificaciones. Adicionalmente se envío memorando a todas las dependencias con el fin de realizar la actualización del esquema de publicación de información y cuya matriz quedará publicada en el mes de septiembre.</t>
  </si>
  <si>
    <t>Las directrices emitidas a través de la Resolución 1519-2020 se desarrollan en Cuatro (4) Anexos, se aclara que la si bien es cierto las directrices se entiende como requerimientos de cumplimiento, el plan de trabajo implementado por la Oficina TIC, se enfocó en ejecutar actividades para materializar el cumplimento de las mismas, así las cosas, se tiene un avance acumulado de 59%
Anexo 1   
Directrices de accesibilidad web
ver soporte C5_8.2. Resolución  1519-2020 MinTIC- Anexo1. 
Total avance 54%
Anexo 2  
Estándares de publicación y divulgación información  
Ver soporte C5_8.2. Resolución  1519-2020 MinTIC- Anexo2.
Total avance 100%
Anexo 3 
Condiciones mínimas técnicas y de seguridad digital  
Ver soporte C5_8.2. Resolución  1519-2020 MinTIC- Anexo3 
Total avance 71%
Anexo 4  
Requisitos mínimos de datos abiertos
ver soporte C5_8.2. Resolución  1519-2020 MinTIC- Anexo4 
Total avance 10%</t>
  </si>
  <si>
    <t>Se realizó la segunda evaluación de los contenidos publicados en la página web vs la estructura actual en la misma, se anexa matriz de evaluación.</t>
  </si>
  <si>
    <t>Este subcomponente avanzó en el segundo cuatrimestre al 36%  de las actividades planeadas para la vigencia 2021.</t>
  </si>
  <si>
    <t>Este subcomponente avanzó en el segundo cuatrimestre al 95%  de las actividades planeadas para la vigencia 2021.</t>
  </si>
  <si>
    <t>Este subcomponente avanzó en el segundo cuatrimestre al 100%  de las actividades planeadas para la vigencia 2021.</t>
  </si>
  <si>
    <t>Este subcomponente avanzó en el segundo cuatrimestre al 93%  de las actividades planeadas para la vigencia 2021.</t>
  </si>
  <si>
    <t>Este subcomponente avanzó en el segundo cuatrimestre al 43%  de las actividades planeadas para la vigencia 2021.</t>
  </si>
  <si>
    <t>Este subcomponente avanzó en el segundo cuatrimestre al 67%  de las actividades planeadas para la vigencia 2021.</t>
  </si>
  <si>
    <t>Dirección Gestión Corporativa- Talento Humano</t>
  </si>
  <si>
    <t>Mediante memorando interno 3-2021-6578 se remitió el proyecto de resolución que modifica la Resolución 115 de 2019 a la Dirección de Doctrina y Asuntos Normativos para el control de legalidad</t>
  </si>
  <si>
    <t>Se construyó el cuestionario de Valores de Integridad, el cual fue remitido al proceso de Talento Humano para su validación.</t>
  </si>
  <si>
    <t>Este subcomponente avanzó en el segundo cuatrimestre al 50%  de las actividades planeadas para la vigencia 2021.</t>
  </si>
  <si>
    <t>Este subcomponente avanzó en el segundo cuatrimestre al 20%  de las actividades planeadas para la vigencia 2021.</t>
  </si>
  <si>
    <t>Este subcomponente avanzó en el segundo cuatrimestre al 75%  de las actividades planeadas para la vigencia 2021.</t>
  </si>
  <si>
    <t>Este subcomponente avanzó en el segundo cuatrimestre al 0%  de las actividades planeadas para la vigencia 2021.</t>
  </si>
  <si>
    <t>Este subcomponente avanzó en el segundo cuatrimestre al 33%  de las actividades planeadas para la vigencia 2021.</t>
  </si>
  <si>
    <t>Se efectuó divulgación de la política de gestión de riesgos 2020 versión 3, en el grupo de gestores, se adjunta presentación.
Se realizó divulgación de pieza comunicacional sobre la importancia del monitoreo y la revisión de los riesgos, se adjunta divulgación en Boletín Entérate lo que pasa en la Jurídica.</t>
  </si>
  <si>
    <t xml:space="preserve">De acuerdo a la divulgación del PAAC y mapa de riesgos de corrupción y las observaciones recibidas se generaron las versiones definitivas de los citados documentos.
Evidencia: Mapa de riesgos de corrupción 2021, versión definitiva </t>
  </si>
  <si>
    <t>Todos los procesos hicieron el reporte del segundo monitoreo (may - ago) de los riesgos de gestión como de corrupción, a través del sistema Smart.
Ver segundo monitoreo riesgos de corrupción en: 
https://www.secretariajuridica.gov.co/transparencia/planeacion/politicas-lineamientos-y-manuales/segundo-monitoreo-riesgos-corrupci%C3%B3n-0</t>
  </si>
  <si>
    <t>Se realizó revisión y retroalimentación a los procesos respecto al segundo monitoreo a los riesgos de corrupción. Por consiguiente, se procedió con la consolidación de la matriz del segundo monitoreo la cual se publicó en la página web de la Entidad. 
Ver segundo monitoreo riesgos de corrupción en: 
https://www.secretariajuridica.gov.co/transparencia/planeacion/politicas-lineamientos-y-manuales/segundo-monitoreo-riesgos-corrupci%C3%B3n-0</t>
  </si>
  <si>
    <t>Se implementó y divulgó las acciones de racionalización administrativa propuestas para la vigencia 2021, por medio de las cuales se puso en funcionamiento el nuevo punto de atención ubicado en el Super Cade Manitas el cual brinda a la ciudadanía ubicada en el sector, una prestación del servicio mas cercana, evitando desplazamientos y gastos de desplazamientos. La acciones de racionalización fueron registradas en el Sistema Único de identificación de trámites - SUIT dando cumplimiento a las actividades propuestas en el Plan Anticorrupción y atención al ciudadano componente de racionalización trámites.
Así mismo, se realizó la divulgación del nuevo punto de atención al ciudadano en la página web de la Secretaría Jurídica Distrital y se tiene previsto divulgar nuevas piezas comunicacionales durante el cuarto trimestre de la vigencia 2021, en otros canales de comunicación de la Secretaria Jurídica (Redes sociales).</t>
  </si>
  <si>
    <t>1.4. Racionalización Administrativa Tramite 48650</t>
  </si>
  <si>
    <t>1.5. Racionalización Administrativa Tramite 48652</t>
  </si>
  <si>
    <t>1.6. Racionalización Administrativa Tramite 48993</t>
  </si>
  <si>
    <t>1.7. Racionalización Administrativa Tramite 49657</t>
  </si>
  <si>
    <t>1.8. Racionalización Administrativa Tramite 76549</t>
  </si>
  <si>
    <t>1.9. Racionalización administrativa Tramite 76550</t>
  </si>
  <si>
    <t>1.10. Racionalización administrativa Tramite 76578</t>
  </si>
  <si>
    <t>1.11. Racionalización administrativa Tramite 76581</t>
  </si>
  <si>
    <r>
      <rPr>
        <sz val="9"/>
        <color theme="1"/>
        <rFont val="Arial"/>
        <family val="2"/>
      </rPr>
      <t xml:space="preserve">Se formuló la estrategia de Rendición de Cuentas para la vigencia 2021, la cual está incluida dentro del Plan Anticorrupción y de Atención a la Ciudadanía - Componente 3. Dicha estrategia fue publicada en la página web de la entidad. 
Entre los espacios de interacción ciudadana previstos se encuentran:
1. Generación y divulgación de información permanente 
2. Audiencia Pública de Rendición de Cuentas de la entidad
3. Participación en la Rendición de Cuentas de la Administración Distrital 
4. Audiencia Pública al interior de la entidad
5. Diálogos Focalizados
</t>
    </r>
    <r>
      <rPr>
        <b/>
        <sz val="9"/>
        <color theme="1"/>
        <rFont val="Arial"/>
        <family val="2"/>
      </rPr>
      <t>Evidencia.</t>
    </r>
    <r>
      <rPr>
        <sz val="9"/>
        <color theme="1"/>
        <rFont val="Arial"/>
        <family val="2"/>
      </rPr>
      <t xml:space="preserve"> Se puede verificar en el siguiente enlace: </t>
    </r>
    <r>
      <rPr>
        <u/>
        <sz val="9"/>
        <color rgb="FF1155CC"/>
        <rFont val="Arial"/>
        <family val="2"/>
      </rPr>
      <t>https://secretariajuridica.gov.co/transparencia/planeacion/politicas-lineamientos-y-manuales/plan-anticorrupci%C3%B3n-y-atenci%C3%B3n-al-10</t>
    </r>
    <r>
      <rPr>
        <sz val="9"/>
        <color rgb="FF000000"/>
        <rFont val="Arial"/>
        <family val="2"/>
      </rPr>
      <t xml:space="preserve">
Enlace Estrategia de rendición de cuentas: https://www.secretariajuridica.gov.co/transparencia/planeacion/politicas-lineamientos-y-manuales/estrategia-rendici%C3%B3n-cuentas</t>
    </r>
  </si>
  <si>
    <t>Se actualizó el Plan Estratégico institucional en donde se logró articular los imperativos estratégicos con las operaciones estratégicas y la inclusión del contexto estratégico a través de un análisis DOFA. Así mismo se realizaron ajustes de forma.
Evidencia: Plan Estratégico - versión 2
Enlace actualización plan estratégico Junio 2021: https://www.secretariajuridica.gov.co/sites/default/files/planeacion/Plan%20estrategico%202020%20-%202024%20Actualizado.pdf</t>
  </si>
  <si>
    <t xml:space="preserve">Se han publicado siete (7) informes de ejecución presupuestal en la página web de la SJD (enero - julio)
https://www.secretariajuridica.gov.co/transparencia/presupuesto/ejecucion-presupuestal
</t>
  </si>
  <si>
    <t>Durante el periodo de reporte, se han adelantado cinco (5) mesas de trabajo con el propósito de hacer acompañamiento y seguimiento a la información registrada en el SIPROJ con las siguientes entidades: 1, Empresa de Acueducto de Bogotá, 2. capital salud ESE, 3. Secretaría Distrital de Integración social, 4. Jardín Botánico y 5. Subred integrada del servicio de salud Norte ESE</t>
  </si>
  <si>
    <t xml:space="preserve">Durante el periodo de reporte, se adelantaron 49 Mesas de trabajo con las entidades distritales para discusión de proyectos de actos administrativos, las cuales se pueden evidenciar con las actas remitidas por la Secretaría de Gobierno, así como con el cuadro de registro de las mesas de trabajo convocadas por la SDG para abordar los diferentes proyectos de acuerdo; adjuntos en la carpeta compartida. </t>
  </si>
  <si>
    <t>Se publicaron cuatro (4) piezas comunicacionales con la siguiente información:
 *Resultados obtenidos en el 1er trimestre respecto de la calidad y calidez de las respuestas emitidas por la SJD.
 *Nuevo punto de atención en supercade manitas 
 *Número de usuarios atendidos en el punto de atención presencial Supercade CAD durante el 1er semestre de 2021.
 *Porcentaje acumulado durante el 1er semestre de 2021 respecto del cumplimiento en la calidad de las respuestas emitidas a través de Bogotá te Escucha.</t>
  </si>
  <si>
    <t>Se han adelantado tres (3) mesas de mesas de trabajo con la oficina de comunicaciones y oficina de TICs de la Entidad, a fin de implementar la Circular 011 de 2020 expedida por la Veeduría Distrital con base en el lineamiento propuesto por la Secretaría General mediante la Directiva 004 de 2021.</t>
  </si>
  <si>
    <t>*El 29 de julio de 2021, se llevo a cabo una mesa de trabajo con la oficina de TICS a fin de socializar la parametrización de un nuevo canal electrónico: Chatbot.
 *Se remitió a través de correo electrónico a la oficina de TICS el documento correspondiente a las preguntas frecuentes para implementarlo en el Chatbot.
 *Se han realizado dos (2) pruebas para determinar la funcionalidad del Chatbot
 * Se solicito a la oficina de TICs incluir en la página web la funcionalidad que permita acceder al chatbot.</t>
  </si>
  <si>
    <t>*Se publicó en la Intranet de la SJD una pieza comunicacional invitando a los funcionarios y colaboradores conocer Manual de Servicio a la ciudadanía emitido por la Secretaría General.
 *Se realizó socialización a través del subcomité de autocontrol de las siguientes dependencias: Dirección de Defensa, Dirección Distrital de Doctrina, Oficina Asesora de Planeación, Dirección de Asuntos Disciplinarios, Inspección, vigilancia y Control, Subsecretaría Jurídica, Dirección de Política, Oficina de Control Interno, oficina de TICS</t>
  </si>
  <si>
    <t>Se efectuó la actualización del Portafolio de Bienes y servicios de la Secretaría Jurídica Distrital el cual tenia registrados 23 productos y/o servicios . No obstante, resultado de la actualización el Portafolio cuenta con 25 productos y/ servicios a la fecha. La divulgación del mismo, se realizó a través de la página web de la Entidad en la sección noticias, así mismo el documento digital se encuentra para  la consulta de la ciudadanía y partes interesadas en la página web de la Entidad sección "Atención al ciudadano" - "Portafolio de bienes y servicios", en el siguiente enlace: https://www.secretariajuridica.gov.co/transparencia/tramites-servicios</t>
  </si>
  <si>
    <t>Mediante radicados 3-2021-3117 y 3-2021-4614 se informó a las Dependencias de la SJD, los resultados obtenidos en la revisión del informe remitido por la Secretaría General en cuanto a la medición de calidad, calidez y oportunidad de las respuestas emitidas a través del Sistema de Bogotá te Escucha.</t>
  </si>
  <si>
    <t>Se realizó segunda promoción del Plan Anticorrupción y de atención a la ciudadanía, a través del boletín interno y la página web de la Entidad.
Enlace: https://www.secretariajuridica.gov.co/noticias/se-encuentra-disponible-plan-anticorrupci%C3%B3n-y-atenci%C3%B3n-al-ciudadano-2021
Se ajunta evidencia de divulgación en boletín interno.</t>
  </si>
  <si>
    <t>Para el segundo cuatrimestre del año se efectuaron cuatro (4) seguimientos a la calidad de la respuesta de los PQRS emitidas a través del Sistema de Bogotá te Escucha, acumulando un total de 8 seguimientos con corte al mes de agosto de 2021..</t>
  </si>
  <si>
    <t>Se han llevado a cabo mesas de trabajo con diferentes dependencias a fin de ajustar las 11 Tablas de Retención Documental - TRD actualizadas, así como los documentos cuadro de caracterización documental y cuadro de clasificación documental. Se remitieron 10 TRD a los jefes de dependencias a fin de obtener visto bueno de las mismas, previo a la presentación para aprobación ante el Comité institucional de Gestión y Desempeño.</t>
  </si>
  <si>
    <t>Se programó reunión con el colaborador que presta sus servicios en el Supercade CAD a efectos de determinar las actividades a desarrollar con el fin de lograr la identificación de las comunidades étnicas que requieren de los servicios que presta la SJD.</t>
  </si>
  <si>
    <t>Se remitió a la Oficina De Tecnologías de la Información - TIC, la estructura definitiva para la nueva página web que incluye todos los lineamientos en la resolución 1519-2020 y otros lineamientos solicitados en diferentes normas respecto a la publicación de contenidos en el Portal Web. Se adjunta memorando de solicitud a TIC.</t>
  </si>
  <si>
    <t>A través del Boletín Interno se realizó dos divulgaciones sobre la ley de transparencia, la primera sobre conceptos generales y la segunda sobre accesibilidad web, los días 8 de junio y 23 de agosto de 2021.
Se adjuntan las evidencias.</t>
  </si>
  <si>
    <t>El 30 de junio se expidió por la Secretaría Jurídica Distrital la Resolución 123 de 2021,"Por la cual se adopta la Política Antifraude y Antipiratería al interior de la Secretaría Jurídica Distrital".
Evidencias:
https://sisjur.bogotajuridica.gov.co/sisjur/normas/Norma1.jsp?i=114544
https://secretariajuridica.gov.co/sites/default/files/planeacion/Poli%CC%81tica%20Antifraude%20y%20Antipirateria%202021.pdf</t>
  </si>
  <si>
    <t>Elaborar una Política anti soborno para la Entidad.</t>
  </si>
  <si>
    <t>Se expidió la resolución 057 de 2021 a través de la cual se adopta la política anti soborno para la Secretaría Jurídica Distrital</t>
  </si>
  <si>
    <t>El 16 de Julio de 2021 se expidió la Resolución 134 de 2021. 
La Secretaría Jurídica Distrital avanzó en el cumplimiento del Código de Integridad establecido en el Decreto Distrital 118 de 2018. De igual forma se promovió desde la Dirección de Gestión Corporativa el diligenciamiento de los formatos en la página del SIDEAP del formulario de declaración de conflictos de intereses con la Circular 11 de 2021 del 26 de Julio de 2021 de la Dirección  de Corporativa.
Evidencias:
https://sisjur.bogotajuridica.gov.co/sisjur/normas/Norma1.jsp?i=115017
https://secretariajuridica.gov.co/sites/default/files/planeacion/Poli%CC%81tica%20Declaracio%CC%81n%20y%20tra%CC%81mite%20de%20conflictos%20de%20intere%CC%81s.pdf</t>
  </si>
  <si>
    <t>El proceso de Talento Humano adelantó una actividad de conocimientos con ocasión del 5° aniversario de la SJD a través de la conformación de equipos de (4) integrantes para lo cual se tuvo en cuenta los valores de integridad del servicio público. Logrando la participación de 108 concursantes equivalente a un 36%.</t>
  </si>
  <si>
    <t>Atendiendo la invitación de la Secretaría General, se convoco a los funcionarios y colaboradores de la SJD a participar en los retos "Pacto del Senderista y Diorama de Integridad" de la Senda de Integridad mediante correo electrónico y Boletín Interno respectivamente. Se obtuvo una participación de 28 asistentes equivalente a un 9.4%.</t>
  </si>
  <si>
    <t>el 8 de junio de 2021, se adelantó un campaña comunicacional a través del boletín interno, difundiendo los 5 valores de integridad</t>
  </si>
  <si>
    <t>Incorporar los lineamientos de anti soborno, antifraude y antipiratería al código de integridad de la Entidad.</t>
  </si>
  <si>
    <t>Se consolido el Informe de Gestión y Resultados correspondiente al primer trimestre de la vigencia 2021 y se pone a disposición de la ciudadanía y partes interesadas en la página web de la Entidad www.secretariajuridica.gov.co  en la ruta transparencia – control – Informes de gestión, evaluación y auditoria – Informes de Gestión y Resultados – 2021. 
Enlace de consulta: https://www.secretariajuridica.gov.co/transparencia/control/informes-gestion-evaluacion-auditoria
Noticia: https://www.secretariajuridica.gov.co/noticias/4-1-billones-pesos-se-ha-ahorrado-la-ciudad-gracias-al-%C3%A9xito-procesal
Se consolidó el Informe de Gestión y Resultados correspondiente al segundo trimestre de la vigencia el cual fue divulgado a través de la página web de la Entidad en la sección Noticias así como a través del un boletín de logros divulgado.
Enlace: https://secretariajuridica.gov.co/transparencia/control/informes-gesti%C3%B3n-evaluaci%C3%B3n-y-auditoria/informe-gesti%C3%B3n-y-resultados-ii-2
Noticia: https://www.secretariajuridica.gov.co/noticias/distrito-se-ha-ahorrado-42-billones-gracias-los-procesos-terminados-fallo-favor
Boletín interno de comunicaciones: Agosto 26 y 27 de 2021</t>
  </si>
  <si>
    <t xml:space="preserve">Se adelantaron 16 espacios de dialogo con las Oficinas de Control Interno Disciplinario de las siguientes entidades del nivel descentralizado ( adscritas):
1. 19 de mayo: Orquesta Filarmónica
2. 26 de mayo: Fundación Gilberto Álzate
3. 24 de mayo: Idipron
4. 27 de mayo: IDPC
5. 17 de junio: Idiger
6. 18 de junio: Idartes
7. 24 de junio: jardín botánico
8. 25 de junio: canal capital
9. 30 de junio: Universidad Distrital
10. 22 de julio: Transmilenio
11. 22 de julio: UMV
12. 19 de agosto: Caja de Vivienda Popular
13. 19 de agosto: IDPYBA
14. 26 de agosto: IDU
15. 26 de agosto: UAESP
16. 30 de agosto: ERU
La metodología de estos espacios se realizaron de manera virtual, bajo la herramienta virtual hangout meet.
Los temas tratados en estos espacios fueron los siguientes:
1. Seguimiento de la implementación de LAS 17 directivas en materia disciplinaria.
2. Aplicación y cumplimiento de la directiva 02 de 2019 el cual se informa por cada jefe de las OCID la preparación para la entra
da en vigencia de la ley 1952 de 2019.
3. Revisión de los números de expedientes reportados en el Sistema de Información Disciplinaria -SID-, y los que tienen físicos en las OCID
4. Entrada en vigencia del LegalBog ya migración de los expedientes a esta nueva herramienta.
5.Capacitación del SID a los nuevos funcionarios.
6 Orientación y Capacitación en materia disciplinaria.
7. Expectativa de las OCID
8. Dificultades y necesidades de las OCID.
EVIDENCIAS: se adjunta documento que da cuenta de las sesiones desarrolladas </t>
  </si>
  <si>
    <t>Mediante memorando interno 3-2021-6578 se remitió el proyecto de resolución que modifica la Resolución 115 de 2019 a la Dirección de Doctrina y Asuntos Normativos para el control de legalidad, en el cual fueron incluidos los lineamientos anti soborno, antifraude y antipiratería de la SJD</t>
  </si>
  <si>
    <t>A DICIEMBRE 31 DE 2021</t>
  </si>
  <si>
    <t>INFORME: TERCER CUATRIMESTRE 2021                                                                                                        FECHA: 31/12/2021</t>
  </si>
  <si>
    <t xml:space="preserve">Todos los procesos hicieron el reporte del segundo monitoreo (may - ago) de los riesgos de gestión como de corrupción, a través del sistema Smart.
Ver segundo monitoreo riesgos de corrupción en: 
https://www.secretariajuridica.gov.co/transparencia/planeacion/politicas-lineamientos-y-manuales/segundo-monitoreo-riesgos-corrupci%C3%B3n-0
Ver tercer monitoreo riesgos de corrupción en: 
https://www.secretariajuridica.gov.co/transparencia/4_planeacion_presupuesto_e_informes?field_4_planeacion_presupuesto_e_target_id=145&amp;field_fecha_de_emision_document_value=8
</t>
  </si>
  <si>
    <t>Se realizó revisión y retroalimentación a los procesos respecto al segundo monitoreo a los riesgos de corrupción. Por consiguiente, se procedió con la consolidación de la matriz del segundo monitoreo la cual se publicó en la página web de la Entidad. 
Ver segundo monitoreo riesgos de corrupción en: 
https://www.secretariajuridica.gov.co/transparencia/planeacion/politicas-lineamientos-y-manuales/segundo-monitoreo-riesgos-corrupci%C3%B3n-0
Se efectuó asesoría a los procesos para el registro del tercer monitoreo de riesgos en el sistema Smart y se consolidó la matriz del tercer monitoreo y publicó en la página web de la Entidad.
Ver link de publicación: https://www.secretariajuridica.gov.co/transparencia/4_planeacion_presupuesto_e_informes?field_4_planeacion_presupuesto_e_target_id=145&amp;field_fecha_de_emision_document_value=8</t>
  </si>
  <si>
    <t>Se realizó un seguimiento del Mapa de Riesgo de Corrupción de la Secretaria Jurídica  vigencia 2021, el 7 de mayo del 2021.
Enlace: https://www.secretariajuridica.gov.co/transparencia/control/reportes-control-interno/seguimiento-mapa-riesgos-corrupci%C3%B3n-0
Se realizó un seguimiento del Mapa de Riesgo de Corrupción de la Secretaria Jurídica  vigencia 2021, el 6 de septiembre del 2021.
Enlace:  https://www.secretariajuridica.gov.co/transparencia/4_planeacion_presupuesto_e_informes?field_4_planeacion_presupuesto_e_target_id=208&amp;field_fecha_de_emision_document_value=8</t>
  </si>
  <si>
    <t>Se consolido el Informe de Gestión y Resultados correspondiente a la vigencia 2020 y al l primer trimestre de la vigencia 2021 y se pone a disposición de la ciudadanía y partes interesadas en la página web de la Entidad www.secretariajuridica.gov.co  en la ruta transparencia – control – Informes de gestión, evaluación y auditoria – Informes de Gestión y Resultados – 2021. 
Enlace de consulta: https://www.secretariajuridica.gov.co/transparencia/control/informes-gestion-evaluacion-auditoria
Noticia: https://www.secretariajuridica.gov.co/noticias/4-1-billones-pesos-se-ha-ahorrado-la-ciudad-gracias-al-%C3%A9xito-procesal
Se consolidó el Informe de Gestión y Resultados correspondiente al segundo trimestre de la vigencia el cual fue divulgado a través de la página web de la Entidad en la sección Noticias así como a través del un boletín de logros divulgado.
Enlace: https://secretariajuridica.gov.co/transparencia/control/informes-gesti%C3%B3n-evaluaci%C3%B3n-y-auditoria/informe-gesti%C3%B3n-y-resultados-ii-2
Noticia: https://www.secretariajuridica.gov.co/noticias/distrito-se-ha-ahorrado-42-billones-gracias-los-procesos-terminados-fallo-favor
Boletín interno de comunicaciones: Agosto 26 y 27 de 2021
Se elaboró y realizó la publicación en la página web el informe de gestión y resultados del tercer trimestre del año 2021.
Ver link de publicación: https://www.secretariajuridica.gov.co/transparencia/4_planeacion_presupuesto_e_informes?field_4_planeacion_presupuesto_e_target_id=107&amp;field_fecha_de_emision_document_value=8</t>
  </si>
  <si>
    <t>Se han publicado doce (12) informes de PQRS en la página web de la SJD  https://www.secretariajuridica.gov.co/transparencia/4_planeacion_presupuesto_e_informes?field_4_planeacion_presupuesto_e_target_id=157&amp;field_fecha_de_emision_document_value=8</t>
  </si>
  <si>
    <t>En el último cuatrimestre de 2021, se adelantaron las siguientes actividades de alistamiento del Diálogo Ciudadano 2022:
 1. Se diseñó un formulario de consulta abierta dirigida a los grupos de valor de la Entidad, en el marco de la formulación del PAAC 2022, en el cual se incluyeron preguntas que serán fundamentales para la construcción temática de dicho espacio principal de rendición de cuentas. 
 Evidencia: https://docs.google.com/forms/d/e/1FAIpQLSccc4JrQk-PMT-Uki3Hdr2oneTPh1_G1-k6as9ZDyjvl12g_A/viewform
 2. Se solicitó el diseño de piezas gráficas de expectativa del evento a ser difundidas en el 2022.
  3. Se actualizó la matriz de caracterización de usuarios de la Entidad, a ser tenidos en cuenta en el espacio principal de rendición de cuentas 2022.
 Evidencia: https://intranet.secretariajuridica.gov.co/content/caracterizaci%C3%B3n-usuarios-y-grupos-inter%C3%A9s-sjd-0</t>
  </si>
  <si>
    <t>El 16 de diciembre de 2021 se desarrolló la audiencia pública al interior de la entidad en el marco del evento de bienestar, en el que se dieron a conocer los principales logros del 2021 y retos del 2022. Esta jornada estuvo liderada por el Secretario Jurídico Distrital y por el equipo de directivos y jefes de oficina de la misma Entidad.
 Los soportes de asistencia reposan en la Dirección de Gestión Corporativa de la SJD.</t>
  </si>
  <si>
    <t xml:space="preserve">Durante el periodo de reporte, se adelantaron 13 Mesas de trabajo con entidades distritales para discutir proyectos de actos administrativos las cuales se pueden evidenciar con las actas remitidas por la Secretaría de Gobierno y las aportadas por los profesionales asistentes. </t>
  </si>
  <si>
    <t>El 3 de noviembre de 2021, se desarrolló la Audiencia Pública de Rendición de Cuentas con transmisión en vivo por Facebook Live y Youtube de la Entidad, contando con la participación de 123 asistentes.
 El informe de sistematización se puede descargar del enlace: https://www.secretariajuridica.gov.co/transparencia/4_planeacion_presupuesto_e_informes?field_4_planeacion_presupuesto_e_target_id=109&amp;field_fecha_de_emision_document_value=8
 La grabación del evento se encuentra en el canal de Youtube de la Entidad, a través del link: https://www.youtube.com/watch?v=TyD_WClynTw&amp;t=3693s
 Se adjunta presentación power point de la jornada.</t>
  </si>
  <si>
    <t>En la fase de alistamiento de la Audiencia Pública, se difundieron piezas gráficas con información general del evento, con el fin de hacer extensiva la invitación a grupos de valor y partes interesadas a participar. La difusión de dichas piezas, se realizó a través de redes sociales, página web de la Entidad y correos electrónicos dirigidos a las personas que participaron de la encuesta de consulta abierta para definir las temáticas del espacio.
Estas actividades se relacionan en el informe de sistematización de la Audiencia Pública, que se puede encontrar a través del enlace: https://www.secretariajuridica.gov.co/transparencia/4_planeacion_presupuesto_e_informes?field_4_planeacion_presupuesto_e_target_id=109&amp;field_fecha_de_emision_document_value=8
 Se adjuntan piezas gráficas y soportes de convocatoria.</t>
  </si>
  <si>
    <t>Desde la Dirección de Gestión Corporativa y oficina de comunicaciones de la Entidad, se realizó la invitación mediante correo electrónico, a servidores y colaboradores a participar del evento de cierre de gestión 2021.
 Por su parte, para la Audiencia Pública de Rendición de Cuentas de la SJD llevada a cabo en el mes de noviembre, se extendió invitación a través de los correos internos de comunicaciones.
Ver evidencia en carpeta C3_9.3.</t>
  </si>
  <si>
    <t>La Oficina Asesora de Planeación elaboró el informe de sistematización con los resultados de la Audiencia Pública de Rendición de Cuentas de la Entidad. En dicho informe se generó la evaluación conforme a los resultados de la encuesta aplicada a los asistentes el día del evento. 
 Se puede consultar el informe y la evaluación de la jornada a través del enlace: https://www.secretariajuridica.gov.co/transparencia/4_planeacion_presupuesto_e_informes?field_4_planeacion_presupuesto_e_target_id=109&amp;field_fecha_de_emision_document_value=8
 Por su parte, se adjunta matriz con los resultados de la encuesta.</t>
  </si>
  <si>
    <t>En el marco del Plan Anticorrupción y de Atención al Ciudadano - PAAC 2021 se realizó el día jueves 23 de septiembre jornada de sensibilización de tratamiento de datos personales  autorizaciones, datos sensibles, así como el manejo de datos de niños, niñas y adolescentes, cámaras y vídeos de seguridad, sanciones y recomendaciones.</t>
  </si>
  <si>
    <t>Se aplicó encuesta de satisfacción del servicio en los canales de atención dispuestos para la ciudadanía.</t>
  </si>
  <si>
    <t>Se efectuaron las difusiones ver los siguientes links:
https://youtu.be/8x8u7xfWeBs
 https://youtu.be/qHCePn2a0YM</t>
  </si>
  <si>
    <t>se efectuó la actualización de la carta de trato digno.
Ver link de consulta: https://www.secretariajuridica.gov.co/atencion-y-servicio-la-ciudadania/carta-del-trato-digno/</t>
  </si>
  <si>
    <t>Mediante memorando internos se informó a las Dependencias de la SJD, los resultados obtenidos en la revisión del informe remitido por la Secretaría General en cuanto a la medición de calidad, calidez y oportunidad de las respuestas emitidas a través del Sistema de Bogotá te Escucha.</t>
  </si>
  <si>
    <t>Se efectuó la actualización del Portafolio de Bienes y servicios de la Secretaría Jurídica Distrital el cual tenia registrados 23 productos y/o servicios . No obstante, resultado de la actualización el Portafolio cuenta con 25 productos y/ servicios a la fecha. La divulgación del mismo, se realizó a través de la página web de la Entidad en la sección noticias, así mismo el documento digital se encuentra para  la consulta de la ciudadanía y partes interesadas en la página web de la Entidad sección "Atención al ciudadano" - "Portafolio de bienes y servicios", en el siguiente enlace: https://www.secretariajuridica.gov.co/atencion-y-servicio-la-ciudadania</t>
  </si>
  <si>
    <t>Se publicó una (1) pieza comunicacional en la cuenta de Twitter de la entidad con el link para acceder el Informe de Caracterización de población Vulnerable</t>
  </si>
  <si>
    <t>Se efectuaron once (11) seguimientos a la calidad de la respuesta de las PQRS.</t>
  </si>
  <si>
    <t>Se aplicó encuesta de satisfacción del servicio en los canales de atención dispuestos para la ciudadanía</t>
  </si>
  <si>
    <t>TRD aprobadas por el Comité Institucional de Gestión y Desempeño de octubre de 2021</t>
  </si>
  <si>
    <t>Se actualizo el registro de activos de información. 
Ver link de consulta: 
https://www.secretariajuridica.gov.co/transparencia/7_datos_abiertos?field_datos_abiertos_target_id=118&amp;field_fecha_de_emision_document_value=All</t>
  </si>
  <si>
    <t>Se elaboró un informe en el cual se logro establecer las comunidades indígenas que han acudido a la SJD para adelantar trámites relacionados con Entidades sin Animo de Lucro</t>
  </si>
  <si>
    <t>Se definió la estructura de la página web de acuerdo a los nuevos lineamientos establecidos en la resolución 1519 de 2020, la Oficina de TIC la diseño y se efectuó la migración de toda la información que se encontraba en el Portal anterior al nuevo.</t>
  </si>
  <si>
    <t>Se realizó revisión de la página web revisando que los contenidos de acuerdo a la estructura estuvieran actualizados.</t>
  </si>
  <si>
    <t>Se actualizó la resolución 115 de 2019, consultar en el siguiente link:
https://secretariajuridica.gov.co/sites/default/files/2021-11/Resolucio%CC%81n%20205%20del%2026%20de%20octubre%20de%202021.pdf</t>
  </si>
  <si>
    <t>Se elaboró el informe de apropiación del código de integridad.
Ver link de consulta: https://secretariajuridica.gov.co/sites/default/files/2021-11/INFORME%20APROPIACIO%CC%81N%20CO%CC%81DIGO%20DE%20INTEGRIDAD%202021.pdf</t>
  </si>
  <si>
    <t>Ver informe en: 
https://secretariajuridica.gov.co/sites/default/files/2021-11/INFORME%20DE%20GESTIO%CC%81N%20INTEGRIDAD%202021_0.pdf</t>
  </si>
  <si>
    <t xml:space="preserve">Se efectuó divulgación de la política de gestión de riesgos 2020 versión 3, en el grupo de gestores, se adjunta presentación.
Se realizó divulgación de pieza comunicacional sobre la importancia del monitoreo y la revisión de los riesgos, se adjunta divulgación en Boletín Entérate lo que pasa en la Jurídica.
Se realizó la tercera divulgación sobre la administración de riesgos en el Boletín interno de la Entidad </t>
  </si>
  <si>
    <t>Se efectuó la divulgación de los informes de ejecución presupuestal de manera mensual en la página web.
Ver link de publicación: https://www.secretariajuridica.gov.co/transparencia/4_planeacion_presupuesto_e_informes?field_4_planeacion_presupuesto_e_target_id=101&amp;field_fecha_de_emision_document_value=8</t>
  </si>
  <si>
    <t>Durante el periodo de reporte, se han adelantado cinco (5) mesas de trabajo con el propósito de hacer acompañamiento y seguimiento a la información registrada en el SIPROJ con las siguientes entidades: 1, Secretaria Jurídica Distrital 2. capital salud ESE, 3. Secretaría de Desarrollo Económico 4. Secretaria Distrital de Integración Social y 5. Secretaria Distrital de Hábitat. 
Durante la vigencia 2021, se adelantaron 15 mesas de seguimiento a las mesas de revisión y seguimiento a la información registrada en SIPROJ.</t>
  </si>
  <si>
    <t xml:space="preserve">Se adelantaron 15 de espacios de dialogo con las Oficinas de Control Interno Disciplinario de las siguientes entidades del nivel descentralizado ( adscritas):
DASC: 15 de febrero
IDEP: 15 de marzo
IDT: 15 de abril.
OFB: 19 de mayo.
IDIPRON: 24 de mayo.
FUGA: 26 de mayo.
IDPC: 27 de mayo.
IDPC: 17 de junio.
IDARTES: 18 de junio.
JARDIN B.: 24 de junio.
CANAL CAPITAL: 25 de junio.
U DISTRITAL: 30 de junio.
UMV: 22 de julio.
TRANSMILENIO: 22 de julio.
CVP: 19 de agosto.
La metodología de estos espacios se realizaron de manera virtual, bajo la herramienta virtual hangout meet.
Los temas tratados en estos espacios fueron los siguientes:
1. Seguimiento de la implementación de algunas directivas en materia disciplinaria.
2. Aplicación y cumplimiento de la directiva 02 de 2019 el cual se informa por cada jefe de las OCID la preparación para la entrada en vigencia de la ley 1952 de 2019.
3.  Revisión de los números de expedientes reportados en el Sistema de Información Disciplinaria -SID-, y los que tienen físicos en las OCID
4. Entrada en vigencia del legalbog ya migración de los expedientes a esta nueva herramienta.
5.Capacitación del SID a los nuevos funcionarios.
6 Orientación y Capacitación en materia disciplinaria.
7. Expectativa de las OCID
8. Dificultades y necesidades de las OCID.
EVIDENCIAS
https://drive.google.com/drive/folders/1gUGdsG97y208RxdZD4dnakxL3iXWBMQa?usp=sharing
</t>
  </si>
  <si>
    <t>Se llevó a cabo la cuarta (4) mesa de mesa de trabajo con el proceso de comunicaciones y oficina de TICs de la Entidad, con el fin de realizar el seguimiento a la implementación de la Circular 011 de 2020 expedida por la Veeduría Distrital con base en el lineamiento propuesto por la Secretaría General mediante la Directiva 004 de 2021.</t>
  </si>
  <si>
    <t>Se logró la  implementación del Chatbot en la página web de la entidad.
Ver link de consulta: https://secretariajuridica.gov.co</t>
  </si>
  <si>
    <t>Se realizó divulgación del Portafolio de productos y servicios de la SJD a través de la página web de la Entidad y boletín interno de comunicaciones.
Link de consulta: https://www.secretariajuridica.gov.co/sites/default/files/1_2_Portafolio_de_Productos/portafolio.pdf</t>
  </si>
  <si>
    <t>Se aplicó encuesta de satisfacción sobre los contenidos publicado en la página web y es elaboró el informe de evaluación de resultados.
Se adjunta informe</t>
  </si>
  <si>
    <t>Se actualizo el índice de información clasificada y reservada 
Ver link de consulta: 
https://www.secretariajuridica.gov.co/transparencia/7_datos_abiertos?field_datos_abiertos_target_id=119&amp;field_fecha_de_emision_document_value=All</t>
  </si>
  <si>
    <t>Se realizaron las actividades de participación y actualización del esquema de publicación de la entidad.
https://www.secretariajuridica.gov.co/transparencia/7_datos_abiertos?field_datos_abiertos_target_id=120&amp;field_fecha_de_emision_document_value=All</t>
  </si>
  <si>
    <t xml:space="preserve">Las directrices emitidas a través de la Resolución 1519-2020 se desarrollan en Cuatro (4) Anexos,, a lo cual se dió cumplimiento a la resolución emitida por Mintic. 
Anexo 1   
Directrices de accesibilidad web
Anexo 2  
Estándares de publicación y divulgación información  
Anexo 3 
Condiciones mínimas técnicas y de seguridad digital  
Anexo 4  
Requisitos mínimos de datos abiertos
</t>
  </si>
  <si>
    <t>A través del Boletín Interno se realizó dos divulgaciones sobre la ley de transparencia, la primera sobre conceptos generales y la segunda sobre accesibilidad web, los días 8 de junio y 23 de agosto de 2021.
Se adjuntan las evidencias.
Se efectuó la tercera divulgación de la ley de transparencia a través del Boletín interno así mismo en la página web se dejo un link con la ley 1712 de 2015 para conocimiento de todos los usuarios que visiten nuestra página web.</t>
  </si>
  <si>
    <t>Se realizaron cuatro (4) difusiones por parte de los gestores de integridad pertenecientes a las OAP, Dirección de Gestión Judicial, Dirección de Asuntos Disciplinarios, Dirección de IVC.
Se realizó una (1) socialización del Código de Integridad en la Semana de Inducción y Reinducción de la SJD.</t>
  </si>
  <si>
    <t>Se incluyo en el considerando de la resolución de actualización del código de integridad, los lineamientos antisoborno, antifraude y antipirateria como principios que orientan el quehacer de la SJD.
Ver link de consulta: https://secretariajuridica.gov.co/sites/default/files/2021-11/Resolucio%CC%81n%20205%20del%2026%20de%20octubre%20de%202021.pdf</t>
  </si>
  <si>
    <t>Se revisó y actualizó la política de seguridad de la información, (Resolución No. 174 del 7 de septiembre de 2021). ver links de consulta: 
 https://drive.google.com/file/d/1ZJ3mcxLVrK2iTVeOd4QYWw5QdqIAOtDO/view?usp=sharing
  https://www.secretariajuridica.gov.co/node/1017</t>
  </si>
  <si>
    <t>META</t>
  </si>
  <si>
    <t>Procedimiento actualizado.</t>
  </si>
  <si>
    <t>Sensibilización sobre política de administración del riesgo impartida.</t>
  </si>
  <si>
    <t>Tres Piezas comunicacionales o actividades desarrolladas que contribuyan a la administración del riesgo de corrupción.</t>
  </si>
  <si>
    <t>Matriz de riesgos de corrupción de la entidad identificada, valorada y evaluada.</t>
  </si>
  <si>
    <t>Una matriz de riesgos consolidada.</t>
  </si>
  <si>
    <t>Matriz de riesgos preliminar publicada.</t>
  </si>
  <si>
    <t>Una matriz de riesgos de la entidad actualizada.</t>
  </si>
  <si>
    <t>Una matriz de riesgos definitiva publicada.</t>
  </si>
  <si>
    <t>Tres reportes de monitoreo a los riesgos revisados.</t>
  </si>
  <si>
    <t>Consolidar y publicar matriz de monitoreo y revisión de los riesgos de corrupción de la SJD.</t>
  </si>
  <si>
    <t>Un seguimiento.</t>
  </si>
  <si>
    <t>Tres seguimientos.</t>
  </si>
  <si>
    <t>Dos mesas de trabajo.</t>
  </si>
  <si>
    <t>Mejorar los trámites de cara a la ciudadanía.</t>
  </si>
  <si>
    <t>BENEFICIO</t>
  </si>
  <si>
    <t>La ciudadanía y partes interesadas contarán con otro punto de atención ubicado en la Localidad Ciudad Bolívar, acondicionado para prestar un mejor servicio.</t>
  </si>
  <si>
    <t>Trámite: Acreditación de las asociaciones sin ánimo de lucro y/o sociedades protectoras  de animales
Mejora por implementar: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Acción de racionalización: Aumento de canales y/o puntos de atención</t>
  </si>
  <si>
    <t>Trámite: Reconocimiento registro(s) de ligas y asociaciones de consumidores
Mejora por implementar: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Acción de racionalización: Aumento de canales y/o puntos de atención</t>
  </si>
  <si>
    <t>Trámite: Certificación de Inspección, vigilancia y Control de Entidades sin ánimo de lucro
Mejora a implementar: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Acción de racionalización: Aumento de canales y/o puntos de atención</t>
  </si>
  <si>
    <t>Tramite: Certificado de Existencia y Representación Legal de las Ligas y Asociaciones de Consumidores, así como de los Comités de Desarrollo y Control Social de los Servicios Públicos Domiciliarios.
Mejora a implementar: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Acción de racionalización: Desmaterialización</t>
  </si>
  <si>
    <t>La ciudadanía y partes interesadas contarán con un nuevo punto de atención ubicado en la Localidad Ciudad Bolívar, acondicionado para prestar un mejor servicio.</t>
  </si>
  <si>
    <t>Tramite: Certificado Especial
Mejora a implementar: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Acción de racionalización: Aumento de canales y/o puntos de atención</t>
  </si>
  <si>
    <t>Estrategia de rendición de cuentas formulada para el 2021.</t>
  </si>
  <si>
    <t>Plan de Gasto Público o Plan de Acción 2021 formulado.</t>
  </si>
  <si>
    <t>Plan Estratégico de la Entidad actualizado.</t>
  </si>
  <si>
    <t>Cuatro informes de gestión y resultados elaborados y publicados.</t>
  </si>
  <si>
    <t>12 informes de PQRD divulgados en la página web de la Entidad.</t>
  </si>
  <si>
    <t>12 informes de ejecución presupuestal divulgados en la página web de la Entidad.</t>
  </si>
  <si>
    <t>2 actividades desarrolladas de la etapa de alistamiento del Diálogo Ciudadano</t>
  </si>
  <si>
    <t>Participación en Rendición de Cuentas de la Alcaldesa Mayor</t>
  </si>
  <si>
    <t>Quince mesas de seguimiento a las mesas de revisión y seguimiento a la información registrada en SIPROJ.</t>
  </si>
  <si>
    <t>Mesas de trabajo con las entidades distritales para discusión de proyectos de actos administrativos.</t>
  </si>
  <si>
    <t xml:space="preserve">Quince espacios de dialogo realizados
</t>
  </si>
  <si>
    <t>Una Audiencia Pública de Rendición de Cuentas realizada</t>
  </si>
  <si>
    <t>Invitación realizada.</t>
  </si>
  <si>
    <t>Mecanismo de participación ciudadana formalizado.</t>
  </si>
  <si>
    <t xml:space="preserve">Generar una encuesta de evaluación. </t>
  </si>
  <si>
    <t>Cuatro piezas comunicacionales elaboradas y publicadas.</t>
  </si>
  <si>
    <t>Cuatro mesas de trabajo realizadas.</t>
  </si>
  <si>
    <t>Un punto de atención dispuesto a la ciudadanía a través de la Red CADE.</t>
  </si>
  <si>
    <t xml:space="preserve">Un canal de atención electrónico dirigido a la ciudadanía. </t>
  </si>
  <si>
    <t>Dos piezas comunicacionales con la información dirigida a los grupos de interés de la Secretaría Jurídica Distrital.</t>
  </si>
  <si>
    <t>Una presentación incluida en el nodo de formación y capacitación de la Red de quejas de la Veeduría Distrital.</t>
  </si>
  <si>
    <t>Una actualización de la página web para hacerla accesible a la población en condición de discapacidad (auditiva).</t>
  </si>
  <si>
    <t>11 difusiones realizadas durante la vigencia.</t>
  </si>
  <si>
    <t xml:space="preserve">Tres eventos de capacitación incluidos en el PIC 2021.                                  </t>
  </si>
  <si>
    <t>Procedimiento de Gestión y seguimiento a los requerimientos presentados por la ciudadanía actualizado.</t>
  </si>
  <si>
    <t xml:space="preserve">Una socialización de la Directiva 005 de 2019. </t>
  </si>
  <si>
    <t>Un informe de resultados de la encuesta de satisfacción elaborado</t>
  </si>
  <si>
    <t>Una encuesta de satisfacción aplicada.</t>
  </si>
  <si>
    <t xml:space="preserve">Tres (03) difusiones del portafolio de bienes y servicios </t>
  </si>
  <si>
    <t>Tres (03) difusiones en diferentes medios</t>
  </si>
  <si>
    <t xml:space="preserve">Carta de trato digno actualizada y publicada.  </t>
  </si>
  <si>
    <t>Cuatro socializaciones realizadas sobre los resultados obtenidos en la revisión del informe presentado por la Secretaría General.</t>
  </si>
  <si>
    <t>Dos divulgaciones del PAAC – 2021 realizadas.</t>
  </si>
  <si>
    <t>Dos difusiones del portafolio de productos y servicios.</t>
  </si>
  <si>
    <t>11 seguimientos a la calidad de la respuesta de los PQRS.</t>
  </si>
  <si>
    <t xml:space="preserve">Una encuesta de satisfacción aplicada. </t>
  </si>
  <si>
    <t>Política de seguridad de la información revisada y actualizada.</t>
  </si>
  <si>
    <t xml:space="preserve">Actualización de las bases en el registro Nacional Registro Nacional de Base de Datos (RNBD). </t>
  </si>
  <si>
    <t xml:space="preserve">Una divulgación para dar a conocer a los usuarios la finalidad de recolección de datos personales. </t>
  </si>
  <si>
    <t>Solicitud de autorización previa de recolección de datos personales autorizada.</t>
  </si>
  <si>
    <t>Tablas de retención actualizadas y presentadas al Archivo de Bogotá.</t>
  </si>
  <si>
    <t>Registro de Activos de Información de la Entidad actualizados.</t>
  </si>
  <si>
    <t>Índice de Información Clasificada y Reservada de la Entidad actualizado.</t>
  </si>
  <si>
    <t>Acciones de participación para la adopción y actualización del Esquema de Publicación.</t>
  </si>
  <si>
    <t>Una pieza comunicacional elaborada y publicada,</t>
  </si>
  <si>
    <t>Un ejercicio de identificación de comunidades étnicas que acuden a la Secretaría Jurídica Distrital.</t>
  </si>
  <si>
    <t>Resolución 1519 de 2020 del MinTIC aplicada en la Entidad.</t>
  </si>
  <si>
    <t>Estándares de publicación y divulgación de información aplicados en la Entidad.</t>
  </si>
  <si>
    <t>Tres divulgaciones del contenido de la Ley de Transparencia y Acceso a la Información Pública.</t>
  </si>
  <si>
    <t>Capacitación sobre Transparencia y Acceso a la Información Pública</t>
  </si>
  <si>
    <t>Lineamientos o directrices antifraude y antipiratería emitidos en la Entidad.</t>
  </si>
  <si>
    <t>Política antisoborno para la Entidad.</t>
  </si>
  <si>
    <t>Política para la declaración y tramite de los conflictos de intereses para la entidad.</t>
  </si>
  <si>
    <t>Tres evaluaciones de los contenidos publicados en la página web.</t>
  </si>
  <si>
    <t>Una convocatoria realizada.</t>
  </si>
  <si>
    <t>Convocatoria realizada a los funcionarios y contratistas en las actividades programadas sobre integridad</t>
  </si>
  <si>
    <t>Convocatoria realizada a los funcionarios y contratistas para participar en la Senda de Integridad</t>
  </si>
  <si>
    <t>Participación de los gestores de integridad en el curso programado para tal fin por la Secretaría General de la Alcaldía Mayor de Bogotá.</t>
  </si>
  <si>
    <t>Tres seguimientos realizados a la participación de los Gestores de Integridad en el curso programado por la Secretaría General de la Alcaldía Mayor de Bogotá D.C.</t>
  </si>
  <si>
    <t>Resolución 115 de 2019 modificada.</t>
  </si>
  <si>
    <t>Una encuesta aplicada.</t>
  </si>
  <si>
    <t xml:space="preserve">Una campaña comunicacional realizada. </t>
  </si>
  <si>
    <t>Una (01) incorporación del componente de integridad en los Lineamientos de antisoborno, antifraude y antipiratería elaborados por la Secretaría Jurídica Distrital</t>
  </si>
  <si>
    <t>Un informe final presentado en temas de integridad.</t>
  </si>
  <si>
    <t>Video enviado</t>
  </si>
  <si>
    <t>Inicio</t>
  </si>
  <si>
    <t>Plataforma estrategica</t>
  </si>
  <si>
    <t>Noticias</t>
  </si>
  <si>
    <t>Agenda</t>
  </si>
  <si>
    <t>Informacion de la entidad</t>
  </si>
  <si>
    <t>Normativa</t>
  </si>
  <si>
    <t>Contratacion</t>
  </si>
  <si>
    <t>Planeacion presupuesto e informes</t>
  </si>
  <si>
    <t>tramites</t>
  </si>
  <si>
    <t>participa</t>
  </si>
  <si>
    <t>legalbog participa</t>
  </si>
  <si>
    <t xml:space="preserve">participacion en la formulacion de politicas </t>
  </si>
  <si>
    <t>legalbog</t>
  </si>
  <si>
    <t>atencion y servicios a la ciudadania</t>
  </si>
  <si>
    <t>tramites y otros procedimientos administrativos</t>
  </si>
  <si>
    <t>canales de atencion y pida una cita</t>
  </si>
  <si>
    <t>PQRSD</t>
  </si>
  <si>
    <t>Politica de servicio a la ciudadania</t>
  </si>
  <si>
    <t>integridad</t>
  </si>
  <si>
    <t xml:space="preserve">autos fallos y avisos </t>
  </si>
  <si>
    <t>si</t>
  </si>
  <si>
    <t>entidad</t>
  </si>
  <si>
    <t>no</t>
  </si>
  <si>
    <t xml:space="preserve">Se realizó la actualización de la Metodología Integrada para la gestión del riesgo en la Entidad, vinculado los nuevos parámetros establecidos En la guía para la administración del riesgo y el diseño de controles en entidades públicas - versión 5. Sin embargo dicha metodología no se encuentra formalizada y publicada en el aplicativo SMART. </t>
  </si>
  <si>
    <t>NO</t>
  </si>
  <si>
    <t>SI</t>
  </si>
  <si>
    <t>Tramite: Certificado Histórico
Mejora a implementar: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Acción de racionalización: Aumento de canales y/o puntos de atención</t>
  </si>
  <si>
    <t>FECHA: 12/01/2022</t>
  </si>
  <si>
    <t>ANEXO No. 1 - MATRIZ DE SEGUIMIENTO AL PLAN ANTICORRUPCIÓN Y DE ATENCIÓN AL CIUDADANO
SECRETARÍA JURÍDICA DISTRITAL</t>
  </si>
  <si>
    <t>ANEXO 1 - SEGUIMIENTO AL PLAN ANTICORRUPCION Y DE ATENCION AL CIUDADANO</t>
  </si>
  <si>
    <t xml:space="preserve">100 % de la Audiencia Pública realizada. </t>
  </si>
  <si>
    <r>
      <rPr>
        <sz val="12"/>
        <color theme="1"/>
        <rFont val="Arial Narrow"/>
        <family val="2"/>
      </rPr>
      <t>Se realizó la publicación y divulgación del PAAC versión preliminar, la cual incluye el mapa de riesgos de corrupción 2021 versión preliminar, para consulta de los usuarios, ciudadanía en general y partes interesadas.
Evidencias: Divulgación PAAC a Entidades distritales y divulgación en Boletín Interno
Link de divulgación página web:</t>
    </r>
    <r>
      <rPr>
        <sz val="12"/>
        <color rgb="FF000000"/>
        <rFont val="Arial Narrow"/>
        <family val="2"/>
      </rPr>
      <t xml:space="preserve"> </t>
    </r>
    <r>
      <rPr>
        <u/>
        <sz val="12"/>
        <color rgb="FF1155CC"/>
        <rFont val="Arial Narrow"/>
        <family val="2"/>
      </rPr>
      <t xml:space="preserve">https://www.secretariajuridica.gov.co/noticias/versi%C3%B3n-preliminar-del-plan-anticorrupci%C3%B3n-y-atenci%C3%B3n-la-ciudadan%C3%ADa
</t>
    </r>
    <r>
      <rPr>
        <sz val="12"/>
        <color theme="1"/>
        <rFont val="Arial Narrow"/>
        <family val="2"/>
      </rPr>
      <t>Link de divulgación intranet:</t>
    </r>
    <r>
      <rPr>
        <sz val="12"/>
        <color rgb="FF000000"/>
        <rFont val="Arial Narrow"/>
        <family val="2"/>
      </rPr>
      <t xml:space="preserve"> </t>
    </r>
    <r>
      <rPr>
        <u/>
        <sz val="12"/>
        <color rgb="FF1155CC"/>
        <rFont val="Arial Narrow"/>
        <family val="2"/>
      </rPr>
      <t>https://secretariajuridica.gov.co/intranet/noticias/versi%C3%B3n-preliminar-del-plan-anticorrupci%C3%B3n-y-atenci%C3%B3n-la-ciudadan%C3%ADa</t>
    </r>
  </si>
  <si>
    <r>
      <rPr>
        <sz val="12"/>
        <color theme="1"/>
        <rFont val="Arial Narrow"/>
        <family val="2"/>
      </rPr>
      <t>Se efectuó la publicación y divulgación del PAAC -2021, la cual incluye el mapa de riesgos de corrupción 2021 ambos documentos en versión final, para conocimiento y seguimiento de los usuarios, ciudadanía en general y partes interesadas.
Evidencias: Divulgación PAAC en Boletín Interno y en Boletín Jurídico  
Link de divulgación página web: https://www.secretariajuridica.gov.co/noticias/divulgaci%C3%B3n-del-plan-anticorrupci%C3%B3n-y-atenci%C3%B3n-la-ciudadan%C3%ADa-2021-y-del-mapa-riesgos
Link de divulgación intrane</t>
    </r>
    <r>
      <rPr>
        <sz val="12"/>
        <color rgb="FF000000"/>
        <rFont val="Arial Narrow"/>
        <family val="2"/>
      </rPr>
      <t xml:space="preserve">t: 
</t>
    </r>
    <r>
      <rPr>
        <u/>
        <sz val="12"/>
        <color rgb="FF1155CC"/>
        <rFont val="Arial Narrow"/>
        <family val="2"/>
      </rPr>
      <t>https://secretariajuridica.gov.co/intranet/noticias/divulgaci%C3%B3n-del-plan-anticorrupci%C3%B3n-y-atenci%C3%B3n-la-ciudadan%C3%ADa-2021-y-del-mapa</t>
    </r>
  </si>
  <si>
    <r>
      <t xml:space="preserve">Se formuló la estrategia de Rendición de Cuentas para la vigencia 2021, la cual está incluida dentro del Plan Anticorrupción y de Atención a la Ciudadanía - Componente 3. Dicha estrategia fue publicada en la página web de la entidad. 
Entre los espacios de interacción ciudadana previstos se encuentran:
1. Generación y divulgación de información permanente 
2. Audiencia Pública de Rendición de Cuentas de la entidad
3. Participación en la Rendición de Cuentas de la Administración Distrital 
4. Audiencia Pública al interior de la entidad
5. Diálogos Focalizados
</t>
    </r>
    <r>
      <rPr>
        <b/>
        <sz val="12"/>
        <color theme="1"/>
        <rFont val="Arial Narrow"/>
        <family val="2"/>
      </rPr>
      <t>Evidencia.</t>
    </r>
    <r>
      <rPr>
        <sz val="12"/>
        <color theme="1"/>
        <rFont val="Arial Narrow"/>
        <family val="2"/>
      </rPr>
      <t xml:space="preserve"> Se puede verificar en el siguiente enlace: 
https://www.secretariajuridica.gov.co/transparencia/4_planeacion_presupuesto_e_informes?field_4_planeacion_presupuesto_e_target_id=145&amp;field_fecha_de_emision_document_value=8</t>
    </r>
  </si>
  <si>
    <r>
      <rPr>
        <sz val="12"/>
        <color rgb="FF000000"/>
        <rFont val="Arial Narrow"/>
        <family val="2"/>
      </rPr>
      <t>En numeral 9.3 del Plan Institucional de Capacitación- PIC 2021 se incluyeron temáticas relativas a anticorrupción, transparencia y servicio a la ciudadanía respectivamente.
Consultar Plan en el siguiente enlace:</t>
    </r>
    <r>
      <rPr>
        <sz val="12"/>
        <color rgb="FFFF0000"/>
        <rFont val="Arial Narrow"/>
        <family val="2"/>
      </rPr>
      <t xml:space="preserve"> </t>
    </r>
    <r>
      <rPr>
        <u/>
        <sz val="12"/>
        <color rgb="FF1155CC"/>
        <rFont val="Arial Narrow"/>
        <family val="2"/>
      </rPr>
      <t>https://secretariajuridica.gov.co/sites/default/files/planeacion/2311300-PL-016%20Plan%20Institucional%20de%20Capacitacio%CC%81n_copia_controlada.pdf</t>
    </r>
  </si>
  <si>
    <t>Se realizó una convocatoria interna mediante radicados 3-2020-7990 y 3-2021- 1288, la cual fue atendida por parte de las dependencias de la SJD mediante radicados Memorandos Internos 3-2020-8248, 3-2020-8388, 3-2020-8582, 3-2020-8620, 3-2020-8625, 3-2021-8696, 3-2021-1315, 3-2021-1359 y 3-2021-1732.
Evidencia: carpeta convocatoria gestores de integridad</t>
  </si>
  <si>
    <t xml:space="preserve">Seguimiento Oficina de Control Interno </t>
  </si>
  <si>
    <t>Avance acumulado 
subcomponente</t>
  </si>
  <si>
    <t>Avance acumulado agosto</t>
  </si>
  <si>
    <t>Avance acumulado abril</t>
  </si>
  <si>
    <t>Avance acumulado diciembre</t>
  </si>
  <si>
    <t>del 13/11/2020 al 22/01/2021</t>
  </si>
  <si>
    <t>Se observó el cumplimiento de las actividades previstas para 2021.</t>
  </si>
  <si>
    <t xml:space="preserve">Se observó el cumplimiento de las actividades previstas en el Subcomponente para 2021. </t>
  </si>
  <si>
    <t xml:space="preserve">Se realizo reunión con la Oficina Asesora de Planeación, el día 25 de junio de 2021 con el fin de realizar retroalimentación de las observaciones realizadas por la Dirección de Desarrollo Institucional de la Secretaría General. 
Se evidenció reunión con Secretaria General el día 9 de junio de 2021 en donde se observó la revisión de los riesgos de corrupción de la Secretaria Jurídica Distrital. </t>
  </si>
  <si>
    <t>Trámite: Registro e inscripción de comités de  desarrollo y control social de los servicios públicos domiciliarios. 
Mejora por implementar: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Acción de racionalización:  Aumento de canales y/o puntos de atención</t>
  </si>
  <si>
    <t>Trámite: Estudio y legalización a las solicitudes de posesión de cabildos indígenas.
Mejora a implementar: Con el fin de brindar a la ciudadanía información, servicios oportunos y de calidad, la Secretaria Jurídica Distrital se dispone a gestionar un punto de atención a la ciudadanía en el Super Cade Manitas ubicado en la Localidad de Ciudad Bolívar, donde los ciudadanos podrán acceder a los servicios prestados por la Secretaria Jurídica Distrital de manera presencial, oportuna y en un espacio acondicionado para su atención.
Acción de racionalización: Aumento de canales y/o puntos de atención</t>
  </si>
  <si>
    <t>El 16 de Julio de 2021 se expidió la Resolución 134 de 2021. 
La Secretaría Jurídica Distrital avanzó en el cumplimiento del Código de Integridad establecido en el Decreto Distrital 118 de 2018. De igual forma se promovió desde la Dirección de Gestión Corporativa el diligenciamiento de los formatos en la página del SIDEAP del formulario de declaración de conflictos de intereses con la Circular 11 de 2021 del 26 de Julio de 2021 de la Dirección  de Corporativa.
Evidencias:
https://sisjur.bogotajuridica.gov.co/sisjur/normas/Norma1.jsp?i=115017
https://secretariajuridica.gov.co/sites/default/files/planeacion/Poli%CC%81tica%20Declaracio%CC%81n%20y%20tra%CC%81mite%20de%20conflictos%20de%20intere%CC%81s.pdf</t>
  </si>
  <si>
    <t>Se observó el cumplimiento de las actividades previstas en el Subcomponente para 2021, sin mebargo al verificar la estrategia y acción de racionalización, no coinciden con la acción desarrollada.</t>
  </si>
  <si>
    <t>Se evidenció que al realizar revisión de la pagina web, de veintiún (21) sitios que tienen soporte de accesibilidad para la población en condición de discapacidad auditiva, dieciocho (18) cuentan con el video de ayuda (Inicio, Noticias, Agenda, Información de la Entidad, Normativa, Contratación, Planeación presupuesto e Informes,. Tramites, Participa, LegalBog, Atención y Servicios a la Ciudadanía, Tramites y Otros Procedimientos Administrativos, Canales de Atención y Pida una Cita, PQRSD, Politica de servicios a la Ciudadania, Integridad, Autos Fallos y avisos y Entidad ), y tres (3) enlaces no cuentan con el video mencionado (Plataforma Estratégica, LegalBog participa y Participación en la Formulación de Políticas). 
Ver link de consulta: https://secretariajuridica.gov.co/</t>
  </si>
  <si>
    <t xml:space="preserve">Este subcomponente avanzó en el tercer cuatrimestre al 98%  de las actividades planeadas para la vigencia 2021.
Se observó actualización parcial de la pagina web de la SJD con la publicación de videos de ayuda para hacerla accesible a la población en condición de discapacidad auditiva. </t>
  </si>
  <si>
    <t xml:space="preserve">Este subcomponente avanzó en el tercer cuatrimestre al 97%  de las actividades planeadas para la vigencia 2021.
Se observó actualización parcial de la pagina web de la SJD con la publicación de videos de ayuda para hacerla accesible a la población en condición de discapacidad auditiva. </t>
  </si>
  <si>
    <t>Si bien el 14 de enero de 2022 se realizó la publicación de la Metodología en el sistema de Gestión de la Entidad, al corte de 31-12-2021no se había ejecutado, esta publicación se realizó con posterioridad a la fecha de finalización de la actividad programada en el PAAC, la cual fue el pasado 30 de noviembre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</si>
</sst>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2">
    <font>
      <sz val="11"/>
      <color theme="1"/>
      <name val="Calibri"/>
      <family val="2"/>
      <scheme val="minor"/>
    </font>
    <font>
      <sz val="11"/>
      <color theme="1"/>
      <name val="Calibri"/>
      <family val="2"/>
      <scheme val="minor"/>
    </font>
    <font>
      <b/>
      <sz val="11"/>
      <color theme="1"/>
      <name val="Calibri"/>
      <family val="2"/>
      <scheme val="minor"/>
    </font>
    <font>
      <b/>
      <sz val="9"/>
      <color rgb="FF000000"/>
      <name val="Arial"/>
      <family val="2"/>
    </font>
    <font>
      <sz val="9"/>
      <color rgb="FF000000"/>
      <name val="Arial"/>
      <family val="2"/>
    </font>
    <font>
      <sz val="9"/>
      <color theme="1"/>
      <name val="Arial"/>
      <family val="2"/>
    </font>
    <font>
      <b/>
      <sz val="10"/>
      <color theme="1"/>
      <name val="Arial Narrow"/>
      <family val="2"/>
    </font>
    <font>
      <b/>
      <sz val="9"/>
      <color theme="1"/>
      <name val="Arial"/>
      <family val="2"/>
    </font>
    <font>
      <b/>
      <sz val="9"/>
      <color theme="1"/>
      <name val="Arial "/>
    </font>
    <font>
      <sz val="9"/>
      <color rgb="FF292929"/>
      <name val="Arial"/>
      <family val="2"/>
    </font>
    <font>
      <sz val="11"/>
      <color rgb="FF000000"/>
      <name val="Arial"/>
      <family val="2"/>
    </font>
    <font>
      <sz val="9"/>
      <color theme="1"/>
      <name val="Calibri"/>
      <family val="2"/>
      <scheme val="minor"/>
    </font>
    <font>
      <u/>
      <sz val="9"/>
      <color rgb="FF1155CC"/>
      <name val="Arial"/>
      <family val="2"/>
    </font>
    <font>
      <u/>
      <sz val="9"/>
      <color theme="1"/>
      <name val="Arial"/>
      <family val="2"/>
    </font>
    <font>
      <b/>
      <sz val="10"/>
      <color theme="1"/>
      <name val="Arial "/>
    </font>
    <font>
      <sz val="9"/>
      <color theme="1"/>
      <name val="Arial "/>
    </font>
    <font>
      <sz val="9"/>
      <color rgb="FF000000"/>
      <name val="Arial "/>
    </font>
    <font>
      <u/>
      <sz val="9"/>
      <color rgb="FF1155CC"/>
      <name val="Arial "/>
    </font>
    <font>
      <sz val="9"/>
      <color rgb="FF000000"/>
      <name val="Arial, sans-serif"/>
    </font>
    <font>
      <sz val="9"/>
      <color rgb="FFFF0000"/>
      <name val="Arial, sans-serif"/>
    </font>
    <font>
      <sz val="9"/>
      <color rgb="FFFF0000"/>
      <name val="Arial "/>
    </font>
    <font>
      <u/>
      <sz val="9"/>
      <color rgb="FF1155CC"/>
      <name val="Arial, sans-serif"/>
    </font>
    <font>
      <u/>
      <sz val="9"/>
      <color rgb="FF000000"/>
      <name val="Arial, sans-serif"/>
    </font>
    <font>
      <b/>
      <sz val="10"/>
      <color theme="1"/>
      <name val="Arial"/>
      <family val="2"/>
    </font>
    <font>
      <b/>
      <sz val="9"/>
      <name val="Arial "/>
    </font>
    <font>
      <b/>
      <sz val="10"/>
      <name val="Arial"/>
      <family val="2"/>
    </font>
    <font>
      <sz val="10"/>
      <color theme="1"/>
      <name val="Arial"/>
      <family val="2"/>
    </font>
    <font>
      <sz val="9"/>
      <name val="Arial"/>
      <family val="2"/>
    </font>
    <font>
      <b/>
      <sz val="9"/>
      <color rgb="FFFF0000"/>
      <name val="Arial"/>
      <family val="2"/>
    </font>
    <font>
      <b/>
      <sz val="12"/>
      <color theme="1"/>
      <name val="Arial Narrow"/>
      <family val="2"/>
    </font>
    <font>
      <sz val="12"/>
      <color theme="1"/>
      <name val="Arial Narrow"/>
      <family val="2"/>
    </font>
    <font>
      <b/>
      <sz val="12"/>
      <color rgb="FF000000"/>
      <name val="Arial Narrow"/>
      <family val="2"/>
    </font>
    <font>
      <sz val="12"/>
      <color rgb="FF000000"/>
      <name val="Arial Narrow"/>
      <family val="2"/>
    </font>
    <font>
      <sz val="12"/>
      <name val="Arial Narrow"/>
      <family val="2"/>
    </font>
    <font>
      <u/>
      <sz val="12"/>
      <color rgb="FF1155CC"/>
      <name val="Arial Narrow"/>
      <family val="2"/>
    </font>
    <font>
      <u/>
      <sz val="12"/>
      <color theme="1"/>
      <name val="Arial Narrow"/>
      <family val="2"/>
    </font>
    <font>
      <b/>
      <sz val="12"/>
      <color rgb="FFFF0000"/>
      <name val="Arial Narrow"/>
      <family val="2"/>
    </font>
    <font>
      <sz val="12"/>
      <color rgb="FF292929"/>
      <name val="Arial Narrow"/>
      <family val="2"/>
    </font>
    <font>
      <u/>
      <sz val="12"/>
      <color rgb="FF000000"/>
      <name val="Arial Narrow"/>
      <family val="2"/>
    </font>
    <font>
      <sz val="12"/>
      <color rgb="FFFF0000"/>
      <name val="Arial Narrow"/>
      <family val="2"/>
    </font>
    <font>
      <b/>
      <sz val="12"/>
      <name val="Arial Narrow"/>
      <family val="2"/>
    </font>
    <font>
      <b/>
      <sz val="16"/>
      <name val="Arial Narrow"/>
      <family val="2"/>
    </font>
  </fonts>
  <fills count="1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00"/>
        <bgColor rgb="FFFFFF00"/>
      </patternFill>
    </fill>
    <fill>
      <patternFill patternType="solid">
        <fgColor theme="7"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3" tint="0.59999389629810485"/>
        <bgColor indexed="64"/>
      </patternFill>
    </fill>
  </fills>
  <borders count="84">
    <border>
      <left/>
      <right/>
      <top/>
      <bottom/>
      <diagonal/>
    </border>
    <border>
      <left style="medium">
        <color rgb="FF1F4E78"/>
      </left>
      <right style="medium">
        <color rgb="FF1F4E78"/>
      </right>
      <top style="medium">
        <color rgb="FF1F4E78"/>
      </top>
      <bottom/>
      <diagonal/>
    </border>
    <border>
      <left style="medium">
        <color rgb="FF1F4E78"/>
      </left>
      <right style="medium">
        <color rgb="FF1F4E78"/>
      </right>
      <top/>
      <bottom style="medium">
        <color rgb="FF1F4E78"/>
      </bottom>
      <diagonal/>
    </border>
    <border>
      <left/>
      <right style="medium">
        <color rgb="FF1F4E78"/>
      </right>
      <top style="medium">
        <color rgb="FF1F4E78"/>
      </top>
      <bottom/>
      <diagonal/>
    </border>
    <border>
      <left/>
      <right style="medium">
        <color rgb="FF1F4E78"/>
      </right>
      <top/>
      <bottom style="medium">
        <color rgb="FF1F4E78"/>
      </bottom>
      <diagonal/>
    </border>
    <border>
      <left style="medium">
        <color rgb="FF1F4E78"/>
      </left>
      <right style="medium">
        <color rgb="FF1F4E78"/>
      </right>
      <top/>
      <bottom/>
      <diagonal/>
    </border>
    <border>
      <left style="medium">
        <color rgb="FF1F4E78"/>
      </left>
      <right/>
      <top style="medium">
        <color rgb="FF1F4E78"/>
      </top>
      <bottom/>
      <diagonal/>
    </border>
    <border>
      <left style="medium">
        <color rgb="FF1F4E78"/>
      </left>
      <right/>
      <top/>
      <bottom style="medium">
        <color rgb="FF1F4E7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rgb="FF1F4E78"/>
      </bottom>
      <diagonal/>
    </border>
    <border>
      <left/>
      <right/>
      <top style="thin">
        <color indexed="64"/>
      </top>
      <bottom style="medium">
        <color rgb="FF1F4E78"/>
      </bottom>
      <diagonal/>
    </border>
    <border>
      <left/>
      <right style="thin">
        <color indexed="64"/>
      </right>
      <top style="thin">
        <color indexed="64"/>
      </top>
      <bottom style="medium">
        <color rgb="FF1F4E78"/>
      </bottom>
      <diagonal/>
    </border>
    <border>
      <left style="thin">
        <color indexed="64"/>
      </left>
      <right/>
      <top style="medium">
        <color rgb="FF1F4E78"/>
      </top>
      <bottom style="thin">
        <color indexed="64"/>
      </bottom>
      <diagonal/>
    </border>
    <border>
      <left/>
      <right/>
      <top style="medium">
        <color rgb="FF1F4E78"/>
      </top>
      <bottom style="thin">
        <color indexed="64"/>
      </bottom>
      <diagonal/>
    </border>
    <border>
      <left/>
      <right style="thin">
        <color indexed="64"/>
      </right>
      <top style="medium">
        <color rgb="FF1F4E78"/>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rgb="FF1F4E78"/>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rgb="FF000000"/>
      </left>
      <right style="thin">
        <color rgb="FF000000"/>
      </right>
      <top/>
      <bottom style="thin">
        <color rgb="FF000000"/>
      </bottom>
      <diagonal/>
    </border>
    <border>
      <left style="medium">
        <color rgb="FF1F4E78"/>
      </left>
      <right/>
      <top/>
      <bottom/>
      <diagonal/>
    </border>
    <border>
      <left/>
      <right style="medium">
        <color rgb="FF1F4E78"/>
      </right>
      <top/>
      <bottom/>
      <diagonal/>
    </border>
    <border>
      <left style="thin">
        <color indexed="64"/>
      </left>
      <right style="medium">
        <color indexed="64"/>
      </right>
      <top/>
      <bottom/>
      <diagonal/>
    </border>
    <border>
      <left/>
      <right/>
      <top/>
      <bottom style="medium">
        <color rgb="FF1F4E78"/>
      </bottom>
      <diagonal/>
    </border>
    <border>
      <left style="thin">
        <color indexed="64"/>
      </left>
      <right/>
      <top/>
      <bottom style="medium">
        <color rgb="FF1F4E78"/>
      </bottom>
      <diagonal/>
    </border>
    <border>
      <left/>
      <right style="thin">
        <color indexed="64"/>
      </right>
      <top/>
      <bottom style="medium">
        <color rgb="FF1F4E7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658">
    <xf numFmtId="0" fontId="0" fillId="0" borderId="0" xfId="0"/>
    <xf numFmtId="0" fontId="4" fillId="0" borderId="4" xfId="0" applyFont="1" applyBorder="1" applyAlignment="1">
      <alignment horizontal="center" vertical="center" wrapText="1"/>
    </xf>
    <xf numFmtId="0" fontId="4" fillId="2" borderId="4" xfId="0" applyFont="1" applyFill="1" applyBorder="1" applyAlignment="1">
      <alignment vertical="center" wrapText="1"/>
    </xf>
    <xf numFmtId="0" fontId="4" fillId="0" borderId="4" xfId="0" applyFont="1" applyBorder="1" applyAlignment="1">
      <alignment vertical="center" wrapText="1"/>
    </xf>
    <xf numFmtId="14" fontId="4" fillId="2" borderId="4" xfId="0" applyNumberFormat="1" applyFont="1" applyFill="1" applyBorder="1" applyAlignment="1">
      <alignment vertical="center" wrapText="1"/>
    </xf>
    <xf numFmtId="0" fontId="5" fillId="0" borderId="0" xfId="0" applyFont="1"/>
    <xf numFmtId="0" fontId="7" fillId="3"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wrapText="1"/>
    </xf>
    <xf numFmtId="0" fontId="6" fillId="3" borderId="8"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4" fillId="2" borderId="24" xfId="0" applyFont="1" applyFill="1" applyBorder="1" applyAlignment="1">
      <alignment horizontal="justify" vertical="center" wrapText="1"/>
    </xf>
    <xf numFmtId="0" fontId="4" fillId="2" borderId="24" xfId="0" applyFont="1" applyFill="1" applyBorder="1" applyAlignment="1">
      <alignment vertical="center" wrapText="1"/>
    </xf>
    <xf numFmtId="0" fontId="5" fillId="0" borderId="24" xfId="0" applyFont="1" applyBorder="1" applyAlignment="1">
      <alignment vertical="center" wrapText="1"/>
    </xf>
    <xf numFmtId="0" fontId="7" fillId="0" borderId="24" xfId="0" applyFont="1" applyBorder="1" applyAlignment="1">
      <alignment horizontal="center" vertical="center" wrapText="1"/>
    </xf>
    <xf numFmtId="0" fontId="4" fillId="0" borderId="24" xfId="0" applyFont="1" applyBorder="1" applyAlignment="1">
      <alignment horizontal="justify" vertical="center" wrapText="1"/>
    </xf>
    <xf numFmtId="0" fontId="5" fillId="0" borderId="24" xfId="0" applyFont="1" applyBorder="1" applyAlignment="1">
      <alignment horizontal="justify" vertical="center" wrapText="1"/>
    </xf>
    <xf numFmtId="0" fontId="4" fillId="2" borderId="31" xfId="0" applyFont="1" applyFill="1" applyBorder="1" applyAlignment="1">
      <alignment vertical="center" wrapText="1"/>
    </xf>
    <xf numFmtId="0" fontId="3" fillId="0" borderId="23" xfId="0" applyFont="1" applyBorder="1" applyAlignment="1">
      <alignment vertical="center" wrapText="1"/>
    </xf>
    <xf numFmtId="0" fontId="4" fillId="2" borderId="28" xfId="0" applyFont="1" applyFill="1" applyBorder="1" applyAlignment="1">
      <alignment horizontal="justify" vertical="center" wrapText="1"/>
    </xf>
    <xf numFmtId="0" fontId="4" fillId="2" borderId="28" xfId="0" applyFont="1" applyFill="1" applyBorder="1" applyAlignment="1">
      <alignment vertical="center" wrapText="1"/>
    </xf>
    <xf numFmtId="0" fontId="4" fillId="2" borderId="24" xfId="0" applyFont="1" applyFill="1" applyBorder="1" applyAlignment="1">
      <alignment horizontal="center" vertical="center" wrapText="1"/>
    </xf>
    <xf numFmtId="0" fontId="5" fillId="0" borderId="28" xfId="0" applyFont="1" applyBorder="1" applyAlignment="1">
      <alignment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4" fillId="2" borderId="22" xfId="0" applyFont="1" applyFill="1" applyBorder="1" applyAlignment="1">
      <alignment vertical="center" wrapText="1"/>
    </xf>
    <xf numFmtId="0" fontId="3" fillId="0" borderId="21" xfId="0" applyFont="1" applyBorder="1" applyAlignment="1">
      <alignment vertical="center" wrapText="1"/>
    </xf>
    <xf numFmtId="0" fontId="4" fillId="2" borderId="21" xfId="0" applyFont="1" applyFill="1" applyBorder="1" applyAlignment="1">
      <alignment vertical="center" wrapText="1"/>
    </xf>
    <xf numFmtId="0" fontId="4" fillId="2" borderId="21" xfId="0" applyFont="1" applyFill="1" applyBorder="1" applyAlignment="1">
      <alignment horizontal="justify" vertical="center" wrapText="1"/>
    </xf>
    <xf numFmtId="0" fontId="4" fillId="0" borderId="21" xfId="0" applyFont="1" applyBorder="1" applyAlignment="1">
      <alignment vertical="center" wrapText="1"/>
    </xf>
    <xf numFmtId="0" fontId="5" fillId="0" borderId="21" xfId="0" applyFont="1" applyBorder="1" applyAlignment="1">
      <alignment vertical="center" wrapText="1"/>
    </xf>
    <xf numFmtId="0" fontId="3" fillId="2" borderId="24" xfId="0" applyFont="1" applyFill="1" applyBorder="1" applyAlignment="1">
      <alignment horizontal="right" vertical="center" wrapText="1"/>
    </xf>
    <xf numFmtId="14" fontId="4" fillId="2" borderId="24" xfId="0" applyNumberFormat="1" applyFont="1" applyFill="1" applyBorder="1" applyAlignment="1">
      <alignment horizontal="center" vertical="center" wrapText="1"/>
    </xf>
    <xf numFmtId="0" fontId="4" fillId="0" borderId="24" xfId="0" applyFont="1" applyBorder="1" applyAlignment="1">
      <alignment horizontal="right" vertical="center" wrapText="1"/>
    </xf>
    <xf numFmtId="0" fontId="9" fillId="0" borderId="24" xfId="0" applyFont="1" applyBorder="1" applyAlignment="1">
      <alignment vertical="center" wrapText="1"/>
    </xf>
    <xf numFmtId="164" fontId="6" fillId="4" borderId="8" xfId="0" applyNumberFormat="1" applyFont="1" applyFill="1" applyBorder="1" applyAlignment="1">
      <alignment vertical="center" wrapText="1"/>
    </xf>
    <xf numFmtId="0" fontId="4" fillId="0" borderId="21" xfId="0" applyFont="1" applyBorder="1" applyAlignment="1">
      <alignment horizontal="right" vertical="center" wrapText="1"/>
    </xf>
    <xf numFmtId="0" fontId="5" fillId="0" borderId="21" xfId="0" applyFont="1" applyBorder="1" applyAlignment="1">
      <alignment horizontal="right" vertical="center" wrapText="1"/>
    </xf>
    <xf numFmtId="10" fontId="0" fillId="0" borderId="8" xfId="1" applyNumberFormat="1" applyFont="1" applyBorder="1"/>
    <xf numFmtId="9" fontId="0" fillId="0" borderId="8" xfId="1" applyFont="1" applyBorder="1"/>
    <xf numFmtId="9" fontId="0" fillId="0" borderId="8" xfId="1" applyFont="1" applyBorder="1" applyAlignment="1">
      <alignment vertical="center"/>
    </xf>
    <xf numFmtId="9" fontId="0" fillId="0" borderId="8" xfId="0" applyNumberFormat="1" applyBorder="1"/>
    <xf numFmtId="0" fontId="5" fillId="0" borderId="8" xfId="0" applyFont="1" applyBorder="1" applyAlignment="1">
      <alignment horizontal="center" vertical="center"/>
    </xf>
    <xf numFmtId="0" fontId="5" fillId="0" borderId="8" xfId="0" applyFont="1" applyBorder="1"/>
    <xf numFmtId="0" fontId="0" fillId="0" borderId="38" xfId="0" applyBorder="1" applyAlignment="1">
      <alignment wrapText="1"/>
    </xf>
    <xf numFmtId="10" fontId="0" fillId="0" borderId="39" xfId="1" applyNumberFormat="1" applyFont="1" applyBorder="1"/>
    <xf numFmtId="9" fontId="0" fillId="0" borderId="40" xfId="1" applyFont="1" applyBorder="1"/>
    <xf numFmtId="9" fontId="0" fillId="0" borderId="40" xfId="1" applyFont="1" applyBorder="1" applyAlignment="1">
      <alignment vertical="center"/>
    </xf>
    <xf numFmtId="10" fontId="0" fillId="0" borderId="42" xfId="1" applyNumberFormat="1" applyFont="1" applyBorder="1"/>
    <xf numFmtId="10" fontId="0" fillId="0" borderId="44" xfId="1" applyNumberFormat="1" applyFont="1" applyBorder="1"/>
    <xf numFmtId="9" fontId="0" fillId="0" borderId="45" xfId="1" applyFont="1" applyBorder="1"/>
    <xf numFmtId="9" fontId="0" fillId="0" borderId="45" xfId="1" applyFont="1" applyBorder="1" applyAlignment="1">
      <alignment vertical="center"/>
    </xf>
    <xf numFmtId="9" fontId="0" fillId="0" borderId="39" xfId="1" applyFont="1" applyBorder="1"/>
    <xf numFmtId="10" fontId="0" fillId="0" borderId="40" xfId="1" applyNumberFormat="1" applyFont="1" applyBorder="1"/>
    <xf numFmtId="9" fontId="0" fillId="0" borderId="44" xfId="1" applyFont="1" applyBorder="1"/>
    <xf numFmtId="10" fontId="0" fillId="0" borderId="45" xfId="1" applyNumberFormat="1" applyFont="1" applyBorder="1"/>
    <xf numFmtId="10" fontId="0" fillId="0" borderId="44" xfId="1" applyNumberFormat="1" applyFont="1" applyBorder="1" applyAlignment="1"/>
    <xf numFmtId="9" fontId="0" fillId="0" borderId="45" xfId="1" applyFont="1" applyBorder="1" applyAlignment="1"/>
    <xf numFmtId="9" fontId="0" fillId="0" borderId="42" xfId="1" applyFont="1" applyBorder="1"/>
    <xf numFmtId="9" fontId="0" fillId="0" borderId="47" xfId="1" applyFont="1" applyBorder="1"/>
    <xf numFmtId="9" fontId="0" fillId="0" borderId="48" xfId="1" applyFont="1" applyBorder="1"/>
    <xf numFmtId="9" fontId="0" fillId="0" borderId="48" xfId="1" applyFont="1" applyBorder="1" applyAlignment="1">
      <alignment vertical="center"/>
    </xf>
    <xf numFmtId="9" fontId="0" fillId="0" borderId="48" xfId="0" applyNumberFormat="1" applyBorder="1"/>
    <xf numFmtId="9" fontId="0" fillId="0" borderId="49" xfId="1" applyFont="1" applyBorder="1" applyAlignment="1">
      <alignment vertical="center"/>
    </xf>
    <xf numFmtId="10" fontId="5" fillId="0" borderId="39" xfId="1" applyNumberFormat="1" applyFont="1" applyBorder="1" applyAlignment="1">
      <alignment horizontal="center" vertical="center"/>
    </xf>
    <xf numFmtId="0" fontId="5" fillId="0" borderId="40" xfId="0" applyFont="1" applyBorder="1" applyAlignment="1">
      <alignment horizontal="center" vertical="center"/>
    </xf>
    <xf numFmtId="10" fontId="5" fillId="0" borderId="42" xfId="1" applyNumberFormat="1" applyFont="1" applyBorder="1" applyAlignment="1">
      <alignment horizontal="center" vertical="center"/>
    </xf>
    <xf numFmtId="10" fontId="5" fillId="0" borderId="44" xfId="1" applyNumberFormat="1" applyFont="1" applyBorder="1" applyAlignment="1">
      <alignment horizontal="center" vertical="center"/>
    </xf>
    <xf numFmtId="0" fontId="5" fillId="0" borderId="45" xfId="0" applyFont="1" applyBorder="1" applyAlignment="1">
      <alignment horizontal="center" vertical="center"/>
    </xf>
    <xf numFmtId="10" fontId="5" fillId="0" borderId="39" xfId="1" applyNumberFormat="1" applyFont="1" applyBorder="1"/>
    <xf numFmtId="10" fontId="5" fillId="0" borderId="42" xfId="1" applyNumberFormat="1" applyFont="1" applyBorder="1"/>
    <xf numFmtId="10" fontId="5" fillId="0" borderId="44" xfId="1" applyNumberFormat="1" applyFont="1" applyBorder="1"/>
    <xf numFmtId="0" fontId="5" fillId="0" borderId="40" xfId="0" applyFont="1" applyBorder="1"/>
    <xf numFmtId="0" fontId="5" fillId="0" borderId="45" xfId="0" applyFont="1" applyBorder="1"/>
    <xf numFmtId="9" fontId="0" fillId="0" borderId="39" xfId="1" applyFont="1" applyBorder="1" applyAlignment="1">
      <alignment horizontal="center" vertical="center"/>
    </xf>
    <xf numFmtId="9" fontId="0" fillId="0" borderId="40" xfId="1" applyFont="1" applyBorder="1" applyAlignment="1">
      <alignment horizontal="center" vertical="center"/>
    </xf>
    <xf numFmtId="10" fontId="0" fillId="0" borderId="40" xfId="1" applyNumberFormat="1" applyFont="1" applyBorder="1" applyAlignment="1">
      <alignment horizontal="center" vertical="center"/>
    </xf>
    <xf numFmtId="9" fontId="0" fillId="0" borderId="40" xfId="0" applyNumberFormat="1" applyBorder="1"/>
    <xf numFmtId="0" fontId="5" fillId="0" borderId="48" xfId="0" applyFont="1" applyBorder="1"/>
    <xf numFmtId="9" fontId="7" fillId="0" borderId="0" xfId="0" applyNumberFormat="1" applyFont="1"/>
    <xf numFmtId="0" fontId="7" fillId="0" borderId="0" xfId="0" applyFont="1"/>
    <xf numFmtId="9" fontId="7" fillId="0" borderId="0" xfId="0" applyNumberFormat="1" applyFont="1" applyAlignment="1">
      <alignment vertical="center"/>
    </xf>
    <xf numFmtId="0" fontId="7" fillId="0" borderId="0" xfId="0" applyFont="1" applyAlignment="1">
      <alignment vertical="center"/>
    </xf>
    <xf numFmtId="0" fontId="5" fillId="5" borderId="0" xfId="0" applyFont="1" applyFill="1"/>
    <xf numFmtId="9" fontId="7" fillId="5" borderId="0" xfId="0" applyNumberFormat="1" applyFont="1" applyFill="1"/>
    <xf numFmtId="0" fontId="4" fillId="2" borderId="28" xfId="0" applyFont="1" applyFill="1" applyBorder="1" applyAlignment="1">
      <alignment vertical="center" wrapText="1"/>
    </xf>
    <xf numFmtId="0" fontId="4" fillId="3" borderId="4" xfId="0" applyFont="1" applyFill="1" applyBorder="1" applyAlignment="1">
      <alignment vertical="center" wrapText="1"/>
    </xf>
    <xf numFmtId="0" fontId="13" fillId="0" borderId="50" xfId="0" applyFont="1" applyBorder="1" applyAlignment="1">
      <alignment vertical="center" wrapText="1"/>
    </xf>
    <xf numFmtId="10" fontId="14" fillId="4" borderId="8" xfId="0" applyNumberFormat="1" applyFont="1" applyFill="1" applyBorder="1" applyAlignment="1">
      <alignment vertical="center" wrapText="1"/>
    </xf>
    <xf numFmtId="9" fontId="14" fillId="4" borderId="8" xfId="0" applyNumberFormat="1" applyFont="1" applyFill="1" applyBorder="1" applyAlignment="1">
      <alignment vertical="center" wrapText="1"/>
    </xf>
    <xf numFmtId="10" fontId="14" fillId="4" borderId="8" xfId="0" applyNumberFormat="1" applyFont="1" applyFill="1" applyBorder="1" applyAlignment="1">
      <alignment horizontal="right" vertical="center" wrapText="1"/>
    </xf>
    <xf numFmtId="9" fontId="5" fillId="0" borderId="40" xfId="1" applyFont="1" applyBorder="1" applyAlignment="1">
      <alignment horizontal="center" vertical="center"/>
    </xf>
    <xf numFmtId="9" fontId="5" fillId="0" borderId="8" xfId="1" applyFont="1" applyBorder="1" applyAlignment="1">
      <alignment horizontal="center" vertical="center"/>
    </xf>
    <xf numFmtId="9" fontId="5" fillId="0" borderId="45" xfId="1" applyFont="1" applyBorder="1" applyAlignment="1">
      <alignment horizontal="center" vertical="center"/>
    </xf>
    <xf numFmtId="0" fontId="10" fillId="0" borderId="24" xfId="0" applyFont="1" applyBorder="1" applyAlignment="1">
      <alignment horizontal="justify" vertical="center" wrapText="1"/>
    </xf>
    <xf numFmtId="0" fontId="13" fillId="6" borderId="50" xfId="0" applyFont="1" applyFill="1" applyBorder="1" applyAlignment="1">
      <alignment horizontal="left" vertical="top" wrapText="1"/>
    </xf>
    <xf numFmtId="0" fontId="5" fillId="0" borderId="50" xfId="0" applyFont="1" applyBorder="1" applyAlignment="1">
      <alignment vertical="top" wrapText="1"/>
    </xf>
    <xf numFmtId="0" fontId="16" fillId="2" borderId="24" xfId="0" applyFont="1" applyFill="1" applyBorder="1" applyAlignment="1">
      <alignment vertical="center" wrapText="1"/>
    </xf>
    <xf numFmtId="0" fontId="4" fillId="0" borderId="55" xfId="0" applyFont="1" applyBorder="1" applyAlignment="1">
      <alignment vertical="top" wrapText="1"/>
    </xf>
    <xf numFmtId="0" fontId="22" fillId="0" borderId="55" xfId="0" applyFont="1" applyBorder="1" applyAlignment="1">
      <alignment vertical="top" wrapText="1"/>
    </xf>
    <xf numFmtId="0" fontId="22" fillId="0" borderId="56" xfId="0" applyFont="1" applyBorder="1" applyAlignment="1">
      <alignment vertical="top" wrapText="1"/>
    </xf>
    <xf numFmtId="14" fontId="4" fillId="2" borderId="21" xfId="0" applyNumberFormat="1" applyFont="1" applyFill="1" applyBorder="1" applyAlignment="1">
      <alignment vertical="center" wrapText="1"/>
    </xf>
    <xf numFmtId="9" fontId="23" fillId="4" borderId="8" xfId="0" applyNumberFormat="1" applyFont="1" applyFill="1" applyBorder="1" applyAlignment="1">
      <alignment horizontal="center" vertical="center" wrapText="1"/>
    </xf>
    <xf numFmtId="0" fontId="15" fillId="7" borderId="50" xfId="0" applyFont="1" applyFill="1" applyBorder="1" applyAlignment="1">
      <alignment horizontal="left" vertical="center" wrapText="1"/>
    </xf>
    <xf numFmtId="0" fontId="4" fillId="0" borderId="24" xfId="0" applyFont="1" applyFill="1" applyBorder="1" applyAlignment="1">
      <alignment vertical="center" wrapText="1"/>
    </xf>
    <xf numFmtId="0" fontId="5" fillId="0" borderId="0" xfId="0" applyFont="1" applyAlignment="1"/>
    <xf numFmtId="9" fontId="0" fillId="0" borderId="44" xfId="1" applyFont="1" applyBorder="1" applyAlignment="1"/>
    <xf numFmtId="10" fontId="24" fillId="4" borderId="8" xfId="0" applyNumberFormat="1" applyFont="1" applyFill="1" applyBorder="1" applyAlignment="1">
      <alignment vertical="center" wrapText="1"/>
    </xf>
    <xf numFmtId="164" fontId="25" fillId="0" borderId="8" xfId="0" applyNumberFormat="1" applyFont="1" applyBorder="1" applyAlignment="1">
      <alignment vertical="center" wrapText="1"/>
    </xf>
    <xf numFmtId="0" fontId="0" fillId="0" borderId="0" xfId="0" applyFill="1"/>
    <xf numFmtId="9" fontId="0" fillId="0" borderId="0" xfId="0" applyNumberFormat="1" applyFill="1"/>
    <xf numFmtId="165" fontId="0" fillId="0" borderId="0" xfId="0" applyNumberFormat="1" applyFill="1"/>
    <xf numFmtId="0" fontId="3" fillId="8" borderId="23" xfId="0" applyFont="1" applyFill="1" applyBorder="1" applyAlignment="1">
      <alignment vertical="center" wrapText="1"/>
    </xf>
    <xf numFmtId="0" fontId="4" fillId="8" borderId="24" xfId="0" applyFont="1" applyFill="1" applyBorder="1" applyAlignment="1">
      <alignment horizontal="center" vertical="center" wrapText="1"/>
    </xf>
    <xf numFmtId="0" fontId="4" fillId="2" borderId="28"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0" fillId="0" borderId="40" xfId="1" applyFont="1" applyBorder="1" applyAlignment="1">
      <alignment horizontal="center" vertical="center"/>
    </xf>
    <xf numFmtId="0" fontId="4"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5" fillId="0" borderId="28" xfId="0" applyFont="1" applyBorder="1" applyAlignment="1">
      <alignment vertical="center" wrapText="1"/>
    </xf>
    <xf numFmtId="0" fontId="3" fillId="0" borderId="23" xfId="0" applyFont="1" applyBorder="1" applyAlignment="1">
      <alignment vertical="center" wrapText="1"/>
    </xf>
    <xf numFmtId="9" fontId="5" fillId="0" borderId="40" xfId="1" applyFont="1" applyBorder="1" applyAlignment="1">
      <alignment horizontal="center" vertical="center"/>
    </xf>
    <xf numFmtId="9" fontId="5" fillId="0" borderId="8" xfId="1" applyFont="1" applyBorder="1" applyAlignment="1">
      <alignment horizontal="center" vertical="center"/>
    </xf>
    <xf numFmtId="9" fontId="5" fillId="0" borderId="45" xfId="1" applyFont="1" applyBorder="1" applyAlignment="1">
      <alignment horizontal="center" vertical="center"/>
    </xf>
    <xf numFmtId="10" fontId="5" fillId="0" borderId="42" xfId="1" applyNumberFormat="1" applyFont="1" applyBorder="1" applyAlignment="1">
      <alignment horizontal="center" vertical="center"/>
    </xf>
    <xf numFmtId="9" fontId="0" fillId="0" borderId="40" xfId="1" applyFont="1" applyBorder="1" applyAlignment="1">
      <alignment horizontal="center" vertical="center"/>
    </xf>
    <xf numFmtId="9" fontId="0" fillId="0" borderId="8" xfId="1" applyFont="1" applyBorder="1" applyAlignment="1">
      <alignment horizontal="center" vertical="center"/>
    </xf>
    <xf numFmtId="9" fontId="0" fillId="0" borderId="45" xfId="1" applyFont="1" applyBorder="1" applyAlignment="1">
      <alignment horizontal="center" vertical="center"/>
    </xf>
    <xf numFmtId="9" fontId="5" fillId="0" borderId="40" xfId="1" applyFont="1" applyBorder="1" applyAlignment="1">
      <alignment horizontal="center" vertical="center"/>
    </xf>
    <xf numFmtId="9" fontId="5" fillId="0" borderId="8" xfId="1" applyFont="1" applyBorder="1" applyAlignment="1">
      <alignment horizontal="center" vertical="center"/>
    </xf>
    <xf numFmtId="9" fontId="5" fillId="0" borderId="45" xfId="1" applyFont="1" applyBorder="1" applyAlignment="1">
      <alignment horizontal="center" vertical="center"/>
    </xf>
    <xf numFmtId="10" fontId="5" fillId="0" borderId="42" xfId="1" applyNumberFormat="1" applyFont="1" applyBorder="1" applyAlignment="1">
      <alignment horizontal="center" vertical="center"/>
    </xf>
    <xf numFmtId="9" fontId="5" fillId="0" borderId="40" xfId="0" applyNumberFormat="1" applyFont="1" applyBorder="1" applyAlignment="1">
      <alignment horizontal="center" vertical="center"/>
    </xf>
    <xf numFmtId="10" fontId="14" fillId="4" borderId="57" xfId="0" applyNumberFormat="1" applyFont="1" applyFill="1" applyBorder="1" applyAlignment="1">
      <alignment horizontal="righ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26" fillId="9" borderId="59" xfId="0" applyFont="1" applyFill="1" applyBorder="1" applyAlignment="1">
      <alignment horizontal="center" vertical="top" wrapText="1"/>
    </xf>
    <xf numFmtId="0" fontId="3" fillId="0" borderId="23" xfId="0" applyFont="1" applyFill="1" applyBorder="1" applyAlignment="1">
      <alignment vertical="center" wrapText="1"/>
    </xf>
    <xf numFmtId="0" fontId="4" fillId="0" borderId="24" xfId="0" applyFont="1" applyFill="1" applyBorder="1" applyAlignment="1">
      <alignment horizontal="center" vertical="center" wrapText="1"/>
    </xf>
    <xf numFmtId="0" fontId="3" fillId="0" borderId="61" xfId="0" applyFont="1" applyFill="1" applyBorder="1" applyAlignment="1">
      <alignment horizontal="center" vertical="center" wrapText="1"/>
    </xf>
    <xf numFmtId="9" fontId="5" fillId="0" borderId="40" xfId="1" applyFont="1" applyBorder="1" applyAlignment="1">
      <alignment horizontal="center" vertical="center"/>
    </xf>
    <xf numFmtId="9" fontId="5" fillId="0" borderId="45" xfId="1" applyFont="1" applyBorder="1" applyAlignment="1">
      <alignment horizontal="center" vertical="center"/>
    </xf>
    <xf numFmtId="0" fontId="27" fillId="0" borderId="4" xfId="0" applyFont="1" applyFill="1" applyBorder="1" applyAlignment="1">
      <alignment vertical="center" wrapText="1"/>
    </xf>
    <xf numFmtId="9" fontId="7" fillId="0" borderId="8" xfId="0" applyNumberFormat="1" applyFont="1" applyBorder="1"/>
    <xf numFmtId="0" fontId="7" fillId="0" borderId="8" xfId="0" applyFont="1" applyBorder="1"/>
    <xf numFmtId="9" fontId="0" fillId="0" borderId="8" xfId="0" applyNumberFormat="1" applyBorder="1" applyAlignment="1">
      <alignment horizontal="center" vertical="center"/>
    </xf>
    <xf numFmtId="9" fontId="5" fillId="0" borderId="8" xfId="0" applyNumberFormat="1" applyFont="1" applyBorder="1" applyAlignment="1">
      <alignment horizontal="center" vertical="center"/>
    </xf>
    <xf numFmtId="0" fontId="5" fillId="6" borderId="50" xfId="0" applyFont="1" applyFill="1" applyBorder="1" applyAlignment="1">
      <alignment horizontal="left" vertical="top" wrapText="1"/>
    </xf>
    <xf numFmtId="10" fontId="5" fillId="0" borderId="8" xfId="0" applyNumberFormat="1" applyFont="1" applyBorder="1" applyAlignment="1">
      <alignment horizontal="center" vertical="center"/>
    </xf>
    <xf numFmtId="10" fontId="5" fillId="0" borderId="45" xfId="0" applyNumberFormat="1" applyFont="1" applyBorder="1" applyAlignment="1">
      <alignment horizontal="center" vertical="center"/>
    </xf>
    <xf numFmtId="9" fontId="5" fillId="0" borderId="45" xfId="0" applyNumberFormat="1" applyFont="1" applyBorder="1" applyAlignment="1">
      <alignment horizontal="center" vertical="center"/>
    </xf>
    <xf numFmtId="9" fontId="0" fillId="0" borderId="48" xfId="1" applyFont="1" applyBorder="1" applyAlignment="1">
      <alignment horizontal="center" vertical="center"/>
    </xf>
    <xf numFmtId="9" fontId="0" fillId="0" borderId="49" xfId="1" applyFont="1" applyBorder="1" applyAlignment="1">
      <alignment horizontal="center" vertical="center"/>
    </xf>
    <xf numFmtId="10" fontId="0" fillId="0" borderId="39" xfId="1" applyNumberFormat="1" applyFont="1" applyBorder="1" applyAlignment="1">
      <alignment horizontal="center" vertical="center"/>
    </xf>
    <xf numFmtId="10" fontId="0" fillId="0" borderId="42" xfId="1" applyNumberFormat="1" applyFont="1" applyBorder="1" applyAlignment="1">
      <alignment horizontal="center" vertical="center"/>
    </xf>
    <xf numFmtId="10" fontId="0" fillId="0" borderId="44" xfId="1" applyNumberFormat="1" applyFont="1" applyBorder="1" applyAlignment="1">
      <alignment horizontal="center" vertical="center"/>
    </xf>
    <xf numFmtId="9" fontId="0" fillId="0" borderId="47" xfId="1" applyFont="1" applyBorder="1" applyAlignment="1">
      <alignment horizontal="center" vertical="center"/>
    </xf>
    <xf numFmtId="9" fontId="0" fillId="0" borderId="48" xfId="0" applyNumberFormat="1" applyBorder="1" applyAlignment="1">
      <alignment horizontal="center" vertical="center"/>
    </xf>
    <xf numFmtId="9" fontId="5" fillId="0" borderId="40" xfId="0" applyNumberFormat="1" applyFont="1" applyBorder="1"/>
    <xf numFmtId="9" fontId="5" fillId="0" borderId="8" xfId="0" applyNumberFormat="1" applyFont="1" applyBorder="1"/>
    <xf numFmtId="0" fontId="18" fillId="0" borderId="55" xfId="0" applyFont="1" applyBorder="1" applyAlignment="1">
      <alignment vertical="top" wrapText="1"/>
    </xf>
    <xf numFmtId="9" fontId="5" fillId="0" borderId="45" xfId="0" applyNumberFormat="1" applyFont="1" applyBorder="1"/>
    <xf numFmtId="10" fontId="5" fillId="0" borderId="8" xfId="0" applyNumberFormat="1" applyFont="1" applyBorder="1"/>
    <xf numFmtId="10" fontId="14" fillId="4" borderId="8" xfId="0" applyNumberFormat="1" applyFont="1" applyFill="1" applyBorder="1" applyAlignment="1">
      <alignment horizontal="center" vertical="center" wrapText="1"/>
    </xf>
    <xf numFmtId="9" fontId="5" fillId="0" borderId="48" xfId="1" applyFont="1" applyBorder="1" applyAlignment="1">
      <alignment horizontal="center" vertical="center"/>
    </xf>
    <xf numFmtId="9" fontId="5" fillId="0" borderId="49" xfId="1" applyFont="1" applyBorder="1" applyAlignment="1">
      <alignment horizontal="center" vertical="center"/>
    </xf>
    <xf numFmtId="9" fontId="5" fillId="0" borderId="52" xfId="1" applyFont="1" applyBorder="1" applyAlignment="1">
      <alignment horizontal="center" vertical="center"/>
    </xf>
    <xf numFmtId="9" fontId="5" fillId="0" borderId="58" xfId="1" applyFont="1" applyBorder="1" applyAlignment="1">
      <alignment horizontal="center" vertical="center"/>
    </xf>
    <xf numFmtId="9" fontId="5" fillId="0" borderId="47" xfId="1" applyFont="1" applyBorder="1" applyAlignment="1">
      <alignment horizontal="center" vertical="center"/>
    </xf>
    <xf numFmtId="9" fontId="5" fillId="0" borderId="48" xfId="0" applyNumberFormat="1" applyFont="1" applyBorder="1" applyAlignment="1">
      <alignment horizontal="center" vertical="center"/>
    </xf>
    <xf numFmtId="0" fontId="5" fillId="0" borderId="52" xfId="0" applyFont="1" applyBorder="1" applyAlignment="1">
      <alignment horizontal="center" vertical="center"/>
    </xf>
    <xf numFmtId="9" fontId="5" fillId="0" borderId="52" xfId="0" applyNumberFormat="1"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9" fontId="5" fillId="0" borderId="39" xfId="1" applyFont="1" applyBorder="1" applyAlignment="1">
      <alignment horizontal="center" vertical="center"/>
    </xf>
    <xf numFmtId="10" fontId="5" fillId="0" borderId="40" xfId="1" applyNumberFormat="1" applyFont="1" applyBorder="1" applyAlignment="1">
      <alignment horizontal="center" vertical="center"/>
    </xf>
    <xf numFmtId="9" fontId="5" fillId="0" borderId="44" xfId="1" applyFont="1" applyBorder="1" applyAlignment="1">
      <alignment horizontal="center" vertical="center"/>
    </xf>
    <xf numFmtId="10" fontId="5" fillId="0" borderId="45" xfId="1" applyNumberFormat="1" applyFont="1" applyBorder="1" applyAlignment="1">
      <alignment horizontal="center" vertical="center"/>
    </xf>
    <xf numFmtId="0" fontId="5" fillId="0" borderId="48" xfId="0" applyFont="1" applyBorder="1" applyAlignment="1">
      <alignment horizontal="center" vertical="center"/>
    </xf>
    <xf numFmtId="10" fontId="5" fillId="0" borderId="0" xfId="0" applyNumberFormat="1" applyFont="1"/>
    <xf numFmtId="9" fontId="5" fillId="0" borderId="0" xfId="0" applyNumberFormat="1" applyFont="1"/>
    <xf numFmtId="0" fontId="28" fillId="0" borderId="0" xfId="0" applyFont="1" applyFill="1"/>
    <xf numFmtId="9" fontId="7" fillId="0" borderId="0" xfId="0" applyNumberFormat="1" applyFont="1" applyFill="1"/>
    <xf numFmtId="164" fontId="6" fillId="0" borderId="8" xfId="0" applyNumberFormat="1" applyFont="1" applyFill="1" applyBorder="1" applyAlignment="1">
      <alignment vertical="center" wrapText="1"/>
    </xf>
    <xf numFmtId="0" fontId="2" fillId="0" borderId="0" xfId="0" applyFont="1" applyFill="1"/>
    <xf numFmtId="17" fontId="0" fillId="0" borderId="0" xfId="0" applyNumberFormat="1" applyFill="1"/>
    <xf numFmtId="10" fontId="0" fillId="0" borderId="0" xfId="1" applyNumberFormat="1" applyFont="1" applyFill="1"/>
    <xf numFmtId="164" fontId="29" fillId="0" borderId="0" xfId="0" applyNumberFormat="1" applyFont="1" applyFill="1" applyBorder="1" applyAlignment="1">
      <alignment vertical="center" wrapText="1"/>
    </xf>
    <xf numFmtId="0" fontId="29" fillId="3" borderId="0" xfId="0" applyFont="1" applyFill="1" applyBorder="1" applyAlignment="1">
      <alignment horizontal="center" vertical="center" wrapText="1"/>
    </xf>
    <xf numFmtId="0" fontId="30" fillId="0" borderId="0" xfId="0" applyFont="1"/>
    <xf numFmtId="0" fontId="30" fillId="0" borderId="0" xfId="0" applyFont="1" applyAlignment="1">
      <alignment horizontal="center"/>
    </xf>
    <xf numFmtId="0" fontId="29"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vertical="center" wrapText="1"/>
    </xf>
    <xf numFmtId="0" fontId="32" fillId="0" borderId="0" xfId="0" applyFont="1" applyBorder="1" applyAlignment="1">
      <alignment horizontal="center" vertical="center" wrapText="1"/>
    </xf>
    <xf numFmtId="0" fontId="32" fillId="0" borderId="0" xfId="0" applyFont="1" applyBorder="1" applyAlignment="1">
      <alignment vertical="center" wrapText="1"/>
    </xf>
    <xf numFmtId="0" fontId="32" fillId="0" borderId="0" xfId="0" applyFont="1" applyBorder="1" applyAlignment="1">
      <alignment horizontal="left" vertical="center" wrapText="1"/>
    </xf>
    <xf numFmtId="0" fontId="32" fillId="0" borderId="8" xfId="0" applyFont="1" applyBorder="1" applyAlignment="1">
      <alignment horizontal="center" vertical="center" wrapText="1"/>
    </xf>
    <xf numFmtId="0" fontId="32" fillId="0" borderId="8" xfId="0" applyFont="1" applyBorder="1" applyAlignment="1">
      <alignment vertical="center" wrapText="1"/>
    </xf>
    <xf numFmtId="0" fontId="33" fillId="0" borderId="8" xfId="0" applyFont="1" applyFill="1" applyBorder="1" applyAlignment="1">
      <alignment horizontal="left" vertical="center" wrapText="1"/>
    </xf>
    <xf numFmtId="0" fontId="33" fillId="0" borderId="8" xfId="0" applyFont="1" applyBorder="1" applyAlignment="1">
      <alignment horizontal="left" vertical="center" wrapText="1"/>
    </xf>
    <xf numFmtId="10" fontId="30" fillId="0" borderId="0" xfId="0" applyNumberFormat="1" applyFont="1"/>
    <xf numFmtId="0" fontId="32" fillId="2" borderId="0" xfId="0" applyFont="1" applyFill="1" applyBorder="1" applyAlignment="1">
      <alignment vertical="center" wrapText="1"/>
    </xf>
    <xf numFmtId="14" fontId="32" fillId="2" borderId="0" xfId="0" applyNumberFormat="1" applyFont="1" applyFill="1" applyBorder="1" applyAlignment="1">
      <alignment vertical="center" wrapText="1"/>
    </xf>
    <xf numFmtId="9" fontId="30" fillId="0" borderId="0" xfId="0" applyNumberFormat="1" applyFont="1"/>
    <xf numFmtId="0" fontId="36" fillId="0" borderId="0" xfId="0" applyFont="1" applyFill="1"/>
    <xf numFmtId="14" fontId="32" fillId="2" borderId="0" xfId="0" applyNumberFormat="1" applyFont="1" applyFill="1" applyBorder="1" applyAlignment="1">
      <alignment horizontal="center" vertical="center" wrapText="1"/>
    </xf>
    <xf numFmtId="164" fontId="40" fillId="0" borderId="0" xfId="0" applyNumberFormat="1" applyFont="1" applyBorder="1" applyAlignment="1">
      <alignment vertical="center" wrapText="1"/>
    </xf>
    <xf numFmtId="17" fontId="31" fillId="10" borderId="45" xfId="0" applyNumberFormat="1" applyFont="1" applyFill="1" applyBorder="1" applyAlignment="1">
      <alignment horizontal="center" vertical="center" wrapText="1"/>
    </xf>
    <xf numFmtId="17" fontId="31" fillId="10" borderId="73" xfId="0" applyNumberFormat="1" applyFont="1" applyFill="1" applyBorder="1" applyAlignment="1">
      <alignment horizontal="center" vertical="center" wrapText="1"/>
    </xf>
    <xf numFmtId="17" fontId="31" fillId="10" borderId="38" xfId="0" applyNumberFormat="1" applyFont="1" applyFill="1" applyBorder="1" applyAlignment="1">
      <alignment horizontal="center" vertical="center" wrapText="1"/>
    </xf>
    <xf numFmtId="17" fontId="31" fillId="10" borderId="74" xfId="0" applyNumberFormat="1" applyFont="1" applyFill="1" applyBorder="1" applyAlignment="1">
      <alignment horizontal="center" vertical="center" wrapText="1"/>
    </xf>
    <xf numFmtId="9" fontId="32" fillId="0" borderId="8" xfId="1" applyFont="1" applyBorder="1" applyAlignment="1">
      <alignment horizontal="center" vertical="center" wrapText="1"/>
    </xf>
    <xf numFmtId="0" fontId="32" fillId="0" borderId="40" xfId="0" applyFont="1" applyBorder="1" applyAlignment="1">
      <alignment vertical="center" wrapText="1"/>
    </xf>
    <xf numFmtId="9" fontId="32" fillId="0" borderId="40" xfId="1" applyFont="1" applyFill="1" applyBorder="1" applyAlignment="1">
      <alignment horizontal="center" vertical="center" wrapText="1"/>
    </xf>
    <xf numFmtId="0" fontId="32" fillId="0" borderId="45" xfId="0" applyFont="1" applyBorder="1" applyAlignment="1">
      <alignment horizontal="center" vertical="center" wrapText="1"/>
    </xf>
    <xf numFmtId="0" fontId="32" fillId="0" borderId="45" xfId="0" applyFont="1" applyBorder="1" applyAlignment="1">
      <alignment vertical="center" wrapText="1"/>
    </xf>
    <xf numFmtId="9" fontId="32" fillId="0" borderId="45" xfId="1" applyFont="1" applyBorder="1" applyAlignment="1">
      <alignment horizontal="center" vertical="center" wrapText="1"/>
    </xf>
    <xf numFmtId="0" fontId="32" fillId="0" borderId="38" xfId="0" applyFont="1" applyBorder="1" applyAlignment="1">
      <alignment horizontal="center" vertical="center" wrapText="1"/>
    </xf>
    <xf numFmtId="0" fontId="32" fillId="0" borderId="38" xfId="0" applyFont="1" applyBorder="1" applyAlignment="1">
      <alignment vertical="center" wrapText="1"/>
    </xf>
    <xf numFmtId="9" fontId="32" fillId="0" borderId="38" xfId="1" applyFont="1" applyBorder="1" applyAlignment="1">
      <alignment horizontal="center" vertical="center" wrapText="1"/>
    </xf>
    <xf numFmtId="0" fontId="30" fillId="0" borderId="8" xfId="0" applyFont="1" applyBorder="1" applyAlignment="1">
      <alignment vertical="center" wrapText="1"/>
    </xf>
    <xf numFmtId="0" fontId="32" fillId="0" borderId="40" xfId="0" applyFont="1" applyBorder="1" applyAlignment="1">
      <alignment horizontal="center" vertical="center" wrapText="1"/>
    </xf>
    <xf numFmtId="0" fontId="30" fillId="0" borderId="40" xfId="0" applyFont="1" applyBorder="1" applyAlignment="1">
      <alignment vertical="center" wrapText="1"/>
    </xf>
    <xf numFmtId="9" fontId="32" fillId="0" borderId="40" xfId="1" applyFont="1" applyBorder="1" applyAlignment="1">
      <alignment horizontal="center" vertical="center" wrapText="1"/>
    </xf>
    <xf numFmtId="0" fontId="31" fillId="10" borderId="75" xfId="0" applyFont="1" applyFill="1" applyBorder="1" applyAlignment="1">
      <alignment horizontal="center" vertical="center" wrapText="1"/>
    </xf>
    <xf numFmtId="0" fontId="32" fillId="0" borderId="8" xfId="0" applyFont="1" applyBorder="1" applyAlignment="1">
      <alignment horizontal="left" vertical="center" wrapText="1"/>
    </xf>
    <xf numFmtId="0" fontId="32" fillId="0" borderId="8" xfId="0" applyFont="1" applyBorder="1" applyAlignment="1">
      <alignment horizontal="justify" vertical="center" wrapText="1"/>
    </xf>
    <xf numFmtId="0" fontId="32" fillId="0" borderId="38" xfId="0" applyFont="1" applyBorder="1" applyAlignment="1">
      <alignment horizontal="justify" vertical="center" wrapText="1"/>
    </xf>
    <xf numFmtId="0" fontId="32" fillId="0" borderId="40" xfId="0" applyFont="1" applyBorder="1" applyAlignment="1">
      <alignment horizontal="justify" vertical="center" wrapText="1"/>
    </xf>
    <xf numFmtId="0" fontId="32" fillId="0" borderId="38" xfId="0" applyFont="1" applyBorder="1" applyAlignment="1">
      <alignment horizontal="left" vertical="center" wrapText="1"/>
    </xf>
    <xf numFmtId="0" fontId="32" fillId="0" borderId="40" xfId="0" applyFont="1" applyBorder="1" applyAlignment="1">
      <alignment horizontal="left" vertical="center" wrapText="1"/>
    </xf>
    <xf numFmtId="0" fontId="32" fillId="0" borderId="45" xfId="0" applyFont="1" applyBorder="1" applyAlignment="1">
      <alignment horizontal="left" vertical="center" wrapText="1"/>
    </xf>
    <xf numFmtId="0" fontId="32" fillId="0" borderId="38" xfId="0" applyFont="1" applyBorder="1" applyAlignment="1">
      <alignment horizontal="center" vertical="center"/>
    </xf>
    <xf numFmtId="0" fontId="35" fillId="0" borderId="38" xfId="0" applyFont="1" applyBorder="1" applyAlignment="1">
      <alignment horizontal="justify" vertical="center" wrapText="1"/>
    </xf>
    <xf numFmtId="0" fontId="32" fillId="2" borderId="8" xfId="0" applyFont="1" applyFill="1" applyBorder="1" applyAlignment="1">
      <alignment vertical="center" wrapText="1"/>
    </xf>
    <xf numFmtId="0" fontId="30" fillId="2" borderId="8" xfId="0" applyFont="1" applyFill="1" applyBorder="1" applyAlignment="1">
      <alignment vertical="center" wrapText="1"/>
    </xf>
    <xf numFmtId="0" fontId="32" fillId="2" borderId="8" xfId="0" applyFont="1" applyFill="1" applyBorder="1" applyAlignment="1">
      <alignment horizontal="justify" vertical="center" wrapText="1"/>
    </xf>
    <xf numFmtId="0" fontId="32" fillId="2" borderId="8" xfId="0" applyFont="1" applyFill="1" applyBorder="1" applyAlignment="1">
      <alignment horizontal="left" vertical="center" wrapText="1"/>
    </xf>
    <xf numFmtId="9" fontId="32" fillId="2" borderId="8" xfId="1" applyFont="1" applyFill="1" applyBorder="1" applyAlignment="1">
      <alignment horizontal="center" vertical="center" wrapText="1"/>
    </xf>
    <xf numFmtId="0" fontId="32" fillId="2" borderId="40" xfId="0" applyFont="1" applyFill="1" applyBorder="1" applyAlignment="1">
      <alignment vertical="center" wrapText="1"/>
    </xf>
    <xf numFmtId="0" fontId="30" fillId="2" borderId="40" xfId="0" applyFont="1" applyFill="1" applyBorder="1" applyAlignment="1">
      <alignment vertical="center" wrapText="1"/>
    </xf>
    <xf numFmtId="0" fontId="32" fillId="2" borderId="40" xfId="0" applyFont="1" applyFill="1" applyBorder="1" applyAlignment="1">
      <alignment horizontal="justify" vertical="center" wrapText="1"/>
    </xf>
    <xf numFmtId="0" fontId="32" fillId="2" borderId="40" xfId="0" applyFont="1" applyFill="1" applyBorder="1" applyAlignment="1">
      <alignment horizontal="left" vertical="center" wrapText="1"/>
    </xf>
    <xf numFmtId="9" fontId="32" fillId="2" borderId="40" xfId="1" applyFont="1" applyFill="1" applyBorder="1" applyAlignment="1">
      <alignment horizontal="center" vertical="center" wrapText="1"/>
    </xf>
    <xf numFmtId="0" fontId="32" fillId="2" borderId="45" xfId="0" applyFont="1" applyFill="1" applyBorder="1" applyAlignment="1">
      <alignment vertical="center" wrapText="1"/>
    </xf>
    <xf numFmtId="0" fontId="30" fillId="2" borderId="45" xfId="0" applyFont="1" applyFill="1" applyBorder="1" applyAlignment="1">
      <alignment vertical="center" wrapText="1"/>
    </xf>
    <xf numFmtId="0" fontId="32" fillId="2" borderId="45" xfId="0" applyFont="1" applyFill="1" applyBorder="1" applyAlignment="1">
      <alignment horizontal="justify" vertical="center" wrapText="1"/>
    </xf>
    <xf numFmtId="0" fontId="32" fillId="2" borderId="45" xfId="0" applyFont="1" applyFill="1" applyBorder="1" applyAlignment="1">
      <alignment horizontal="left" vertical="center" wrapText="1"/>
    </xf>
    <xf numFmtId="9" fontId="32" fillId="2" borderId="45" xfId="1" applyFont="1" applyFill="1" applyBorder="1" applyAlignment="1">
      <alignment horizontal="center" vertical="center" wrapText="1"/>
    </xf>
    <xf numFmtId="0" fontId="32" fillId="2" borderId="38" xfId="0" applyFont="1" applyFill="1" applyBorder="1" applyAlignment="1">
      <alignment vertical="center" wrapText="1"/>
    </xf>
    <xf numFmtId="0" fontId="30" fillId="2" borderId="38" xfId="0" applyFont="1" applyFill="1" applyBorder="1" applyAlignment="1">
      <alignment vertical="center" wrapText="1"/>
    </xf>
    <xf numFmtId="0" fontId="32" fillId="2" borderId="38" xfId="0" applyFont="1" applyFill="1" applyBorder="1" applyAlignment="1">
      <alignment horizontal="justify" vertical="center" wrapText="1"/>
    </xf>
    <xf numFmtId="0" fontId="32" fillId="2" borderId="38" xfId="0" applyFont="1" applyFill="1" applyBorder="1" applyAlignment="1">
      <alignment horizontal="left" vertical="center" wrapText="1"/>
    </xf>
    <xf numFmtId="9" fontId="32" fillId="2" borderId="38" xfId="1" applyFont="1" applyFill="1" applyBorder="1" applyAlignment="1">
      <alignment horizontal="center" vertical="center" wrapText="1"/>
    </xf>
    <xf numFmtId="10" fontId="29" fillId="0" borderId="0" xfId="0" applyNumberFormat="1" applyFont="1" applyFill="1" applyBorder="1" applyAlignment="1">
      <alignment vertical="center" wrapText="1"/>
    </xf>
    <xf numFmtId="0" fontId="30" fillId="0" borderId="0" xfId="0" applyFont="1" applyFill="1"/>
    <xf numFmtId="0" fontId="32" fillId="0" borderId="57" xfId="0" applyFont="1" applyBorder="1" applyAlignment="1">
      <alignment vertical="center" wrapText="1"/>
    </xf>
    <xf numFmtId="0" fontId="31" fillId="10" borderId="46" xfId="0" applyFont="1" applyFill="1" applyBorder="1" applyAlignment="1">
      <alignment horizontal="center" vertical="center" wrapText="1"/>
    </xf>
    <xf numFmtId="0" fontId="32" fillId="0" borderId="57" xfId="0" applyFont="1" applyBorder="1" applyAlignment="1">
      <alignment horizontal="justify" vertical="center" wrapText="1"/>
    </xf>
    <xf numFmtId="0" fontId="32" fillId="0" borderId="57" xfId="0" applyFont="1" applyBorder="1" applyAlignment="1">
      <alignment horizontal="center" vertical="center" wrapText="1"/>
    </xf>
    <xf numFmtId="9" fontId="32" fillId="2" borderId="53" xfId="1" applyFont="1" applyFill="1" applyBorder="1" applyAlignment="1">
      <alignment horizontal="center" vertical="center" wrapText="1"/>
    </xf>
    <xf numFmtId="0" fontId="31" fillId="2" borderId="8" xfId="0" applyFont="1" applyFill="1" applyBorder="1" applyAlignment="1">
      <alignment horizontal="center" vertical="center" wrapText="1"/>
    </xf>
    <xf numFmtId="0" fontId="29" fillId="0" borderId="8" xfId="0" applyFont="1" applyBorder="1" applyAlignment="1">
      <alignment horizontal="center" vertical="center" wrapText="1"/>
    </xf>
    <xf numFmtId="0" fontId="30" fillId="6" borderId="8" xfId="0" applyFont="1" applyFill="1" applyBorder="1" applyAlignment="1">
      <alignment horizontal="left" vertical="center" wrapText="1"/>
    </xf>
    <xf numFmtId="0" fontId="30" fillId="0" borderId="8" xfId="0" applyFont="1" applyBorder="1" applyAlignment="1">
      <alignment horizontal="justify" vertical="center" wrapText="1"/>
    </xf>
    <xf numFmtId="0" fontId="31" fillId="0" borderId="8" xfId="0" applyFont="1" applyBorder="1" applyAlignment="1">
      <alignment horizontal="center" vertical="center" wrapText="1"/>
    </xf>
    <xf numFmtId="0" fontId="32" fillId="0" borderId="8" xfId="0" applyFont="1" applyFill="1" applyBorder="1" applyAlignment="1">
      <alignment vertical="center" wrapText="1"/>
    </xf>
    <xf numFmtId="0" fontId="32" fillId="2" borderId="57" xfId="0" applyFont="1" applyFill="1" applyBorder="1" applyAlignment="1">
      <alignment vertical="center" wrapText="1"/>
    </xf>
    <xf numFmtId="0" fontId="30" fillId="0" borderId="57" xfId="0" applyFont="1" applyBorder="1" applyAlignment="1">
      <alignment vertical="center" wrapText="1"/>
    </xf>
    <xf numFmtId="0" fontId="31" fillId="2" borderId="40" xfId="0" applyFont="1" applyFill="1" applyBorder="1" applyAlignment="1">
      <alignment horizontal="center" vertical="center" wrapText="1"/>
    </xf>
    <xf numFmtId="0" fontId="30" fillId="2" borderId="40" xfId="0" applyFont="1" applyFill="1" applyBorder="1" applyAlignment="1">
      <alignment horizontal="justify" vertical="center" wrapText="1"/>
    </xf>
    <xf numFmtId="0" fontId="29" fillId="0" borderId="45" xfId="0" applyFont="1" applyBorder="1" applyAlignment="1">
      <alignment horizontal="center" vertical="center" wrapText="1"/>
    </xf>
    <xf numFmtId="0" fontId="32" fillId="0" borderId="45" xfId="0" applyFont="1" applyBorder="1" applyAlignment="1">
      <alignment horizontal="justify" vertical="center" wrapText="1"/>
    </xf>
    <xf numFmtId="0" fontId="30" fillId="0" borderId="45" xfId="0" applyFont="1" applyBorder="1" applyAlignment="1">
      <alignment vertical="center" wrapText="1"/>
    </xf>
    <xf numFmtId="0" fontId="31" fillId="0" borderId="45" xfId="0" applyFont="1" applyBorder="1" applyAlignment="1">
      <alignment horizontal="center" vertical="center" wrapText="1"/>
    </xf>
    <xf numFmtId="0" fontId="31" fillId="0" borderId="40" xfId="0" applyFont="1" applyBorder="1" applyAlignment="1">
      <alignment horizontal="center" vertical="center" wrapText="1"/>
    </xf>
    <xf numFmtId="0" fontId="30" fillId="0" borderId="45" xfId="0" applyFont="1" applyBorder="1" applyAlignment="1">
      <alignment vertical="top" wrapText="1"/>
    </xf>
    <xf numFmtId="0" fontId="31" fillId="0" borderId="47" xfId="0" applyFont="1" applyBorder="1" applyAlignment="1">
      <alignment vertical="center" wrapText="1"/>
    </xf>
    <xf numFmtId="0" fontId="31" fillId="0" borderId="48" xfId="0" applyFont="1" applyBorder="1" applyAlignment="1">
      <alignment horizontal="center" vertical="center" wrapText="1"/>
    </xf>
    <xf numFmtId="0" fontId="32" fillId="2" borderId="48" xfId="0" applyFont="1" applyFill="1" applyBorder="1" applyAlignment="1">
      <alignment vertical="center" wrapText="1"/>
    </xf>
    <xf numFmtId="0" fontId="32" fillId="0" borderId="48" xfId="0" applyFont="1" applyBorder="1" applyAlignment="1">
      <alignment vertical="center" wrapText="1"/>
    </xf>
    <xf numFmtId="0" fontId="30" fillId="0" borderId="48" xfId="0" applyFont="1" applyBorder="1" applyAlignment="1">
      <alignment vertical="center" wrapText="1"/>
    </xf>
    <xf numFmtId="9" fontId="30" fillId="0" borderId="40" xfId="1" applyFont="1" applyBorder="1" applyAlignment="1">
      <alignment horizontal="center" vertical="center" wrapText="1"/>
    </xf>
    <xf numFmtId="9" fontId="30" fillId="0" borderId="32" xfId="1" applyFont="1" applyBorder="1" applyAlignment="1">
      <alignment horizontal="center" vertical="center" wrapText="1"/>
    </xf>
    <xf numFmtId="9" fontId="30" fillId="0" borderId="8" xfId="1" applyFont="1" applyBorder="1" applyAlignment="1">
      <alignment horizontal="center" vertical="center" wrapText="1"/>
    </xf>
    <xf numFmtId="9" fontId="30" fillId="0" borderId="9" xfId="1" applyFont="1" applyBorder="1" applyAlignment="1">
      <alignment horizontal="center" vertical="center" wrapText="1"/>
    </xf>
    <xf numFmtId="9" fontId="30" fillId="0" borderId="45" xfId="1" applyFont="1" applyBorder="1" applyAlignment="1">
      <alignment horizontal="center" vertical="center" wrapText="1"/>
    </xf>
    <xf numFmtId="9" fontId="30" fillId="0" borderId="72" xfId="1" applyFont="1" applyBorder="1" applyAlignment="1">
      <alignment horizontal="center" vertical="center" wrapText="1"/>
    </xf>
    <xf numFmtId="0" fontId="32" fillId="2" borderId="8" xfId="0" applyFont="1" applyFill="1" applyBorder="1" applyAlignment="1">
      <alignment horizontal="center" vertical="center" wrapText="1"/>
    </xf>
    <xf numFmtId="9" fontId="30" fillId="0" borderId="48" xfId="1" applyFont="1" applyBorder="1" applyAlignment="1">
      <alignment horizontal="center" vertical="center" wrapText="1"/>
    </xf>
    <xf numFmtId="0" fontId="32" fillId="0" borderId="8" xfId="0" applyFont="1" applyBorder="1" applyAlignment="1">
      <alignment horizontal="right" vertical="center" wrapText="1"/>
    </xf>
    <xf numFmtId="0" fontId="31" fillId="2" borderId="40" xfId="0" applyFont="1" applyFill="1" applyBorder="1" applyAlignment="1">
      <alignment horizontal="right" vertical="center" wrapText="1"/>
    </xf>
    <xf numFmtId="0" fontId="32" fillId="0" borderId="45" xfId="0" applyFont="1" applyBorder="1" applyAlignment="1">
      <alignment horizontal="right" vertical="center" wrapText="1"/>
    </xf>
    <xf numFmtId="0" fontId="32" fillId="0" borderId="38" xfId="0" applyFont="1" applyBorder="1" applyAlignment="1">
      <alignment horizontal="right" vertical="center" wrapText="1"/>
    </xf>
    <xf numFmtId="0" fontId="37" fillId="0" borderId="8" xfId="0" applyFont="1" applyBorder="1" applyAlignment="1">
      <alignment vertical="center" wrapText="1"/>
    </xf>
    <xf numFmtId="0" fontId="32" fillId="0" borderId="8" xfId="0" applyFont="1" applyBorder="1" applyAlignment="1">
      <alignment vertical="top" wrapText="1"/>
    </xf>
    <xf numFmtId="0" fontId="32" fillId="0" borderId="40" xfId="0" applyFont="1" applyBorder="1" applyAlignment="1">
      <alignment horizontal="right" vertical="center" wrapText="1"/>
    </xf>
    <xf numFmtId="0" fontId="32" fillId="0" borderId="38" xfId="0" applyFont="1" applyBorder="1" applyAlignment="1">
      <alignment vertical="top" wrapText="1"/>
    </xf>
    <xf numFmtId="0" fontId="31" fillId="0" borderId="82" xfId="0" applyFont="1" applyBorder="1" applyAlignment="1">
      <alignment vertical="center" wrapText="1"/>
    </xf>
    <xf numFmtId="0" fontId="32" fillId="0" borderId="52" xfId="0" applyFont="1" applyBorder="1" applyAlignment="1">
      <alignment vertical="center" wrapText="1"/>
    </xf>
    <xf numFmtId="0" fontId="32" fillId="2" borderId="52" xfId="0" applyFont="1" applyFill="1" applyBorder="1" applyAlignment="1">
      <alignment vertical="center" wrapText="1"/>
    </xf>
    <xf numFmtId="0" fontId="38" fillId="0" borderId="52" xfId="0" applyFont="1" applyBorder="1" applyAlignment="1">
      <alignment vertical="top" wrapText="1"/>
    </xf>
    <xf numFmtId="0" fontId="30" fillId="0" borderId="8" xfId="0" applyFont="1" applyBorder="1" applyAlignment="1">
      <alignment horizontal="right" vertical="center" wrapText="1"/>
    </xf>
    <xf numFmtId="9" fontId="32" fillId="2" borderId="52" xfId="1" applyFont="1" applyFill="1" applyBorder="1" applyAlignment="1">
      <alignment horizontal="center" vertical="center" wrapText="1"/>
    </xf>
    <xf numFmtId="10" fontId="29" fillId="0" borderId="0" xfId="0" applyNumberFormat="1" applyFont="1" applyFill="1" applyBorder="1" applyAlignment="1">
      <alignment horizontal="center" vertical="center" wrapText="1"/>
    </xf>
    <xf numFmtId="0" fontId="32" fillId="2" borderId="40" xfId="0" applyFont="1" applyFill="1" applyBorder="1" applyAlignment="1">
      <alignment horizontal="center" vertical="center" wrapText="1"/>
    </xf>
    <xf numFmtId="0" fontId="30" fillId="7" borderId="40" xfId="0" applyFont="1" applyFill="1" applyBorder="1" applyAlignment="1">
      <alignment horizontal="left" vertical="center" wrapText="1"/>
    </xf>
    <xf numFmtId="0" fontId="32" fillId="2" borderId="45" xfId="0" applyFont="1" applyFill="1" applyBorder="1" applyAlignment="1">
      <alignment horizontal="center" vertical="center" wrapText="1"/>
    </xf>
    <xf numFmtId="0" fontId="31" fillId="0" borderId="83" xfId="0" applyFont="1" applyBorder="1" applyAlignment="1">
      <alignment vertical="center" wrapText="1"/>
    </xf>
    <xf numFmtId="0" fontId="32" fillId="0" borderId="53" xfId="0" applyFont="1" applyBorder="1" applyAlignment="1">
      <alignment horizontal="center" vertical="center" wrapText="1"/>
    </xf>
    <xf numFmtId="0" fontId="32" fillId="0" borderId="53" xfId="0" applyFont="1" applyFill="1" applyBorder="1" applyAlignment="1">
      <alignment vertical="center" wrapText="1"/>
    </xf>
    <xf numFmtId="0" fontId="32" fillId="2" borderId="53" xfId="0" applyFont="1" applyFill="1" applyBorder="1" applyAlignment="1">
      <alignment vertical="center" wrapText="1"/>
    </xf>
    <xf numFmtId="9" fontId="32" fillId="2" borderId="48" xfId="1" applyFont="1" applyFill="1" applyBorder="1" applyAlignment="1">
      <alignment horizontal="center" vertical="center" wrapText="1"/>
    </xf>
    <xf numFmtId="0" fontId="32" fillId="0" borderId="52" xfId="0" applyFont="1" applyBorder="1" applyAlignment="1">
      <alignment horizontal="center" vertical="center" wrapText="1"/>
    </xf>
    <xf numFmtId="9" fontId="32" fillId="2" borderId="57" xfId="1" applyFont="1" applyFill="1" applyBorder="1" applyAlignment="1">
      <alignment horizontal="center" vertical="center" wrapText="1"/>
    </xf>
    <xf numFmtId="9" fontId="32" fillId="0" borderId="8" xfId="1" applyFont="1" applyFill="1" applyBorder="1" applyAlignment="1">
      <alignment horizontal="center" vertical="center" wrapText="1"/>
    </xf>
    <xf numFmtId="0" fontId="32" fillId="0" borderId="38" xfId="0" applyFont="1" applyFill="1" applyBorder="1" applyAlignment="1">
      <alignment vertical="center" wrapText="1"/>
    </xf>
    <xf numFmtId="0" fontId="32" fillId="2" borderId="38" xfId="0" applyFont="1" applyFill="1" applyBorder="1" applyAlignment="1">
      <alignment horizontal="center" vertical="center" wrapText="1"/>
    </xf>
    <xf numFmtId="0" fontId="32" fillId="2" borderId="48" xfId="0" applyFont="1" applyFill="1" applyBorder="1" applyAlignment="1">
      <alignment horizontal="center" vertical="center" wrapText="1"/>
    </xf>
    <xf numFmtId="0" fontId="32" fillId="0" borderId="48" xfId="0" applyFont="1" applyFill="1" applyBorder="1" applyAlignment="1">
      <alignment vertical="center" wrapText="1"/>
    </xf>
    <xf numFmtId="9" fontId="32" fillId="0" borderId="48" xfId="1" applyFont="1" applyFill="1" applyBorder="1" applyAlignment="1">
      <alignment horizontal="center" vertical="center" wrapText="1"/>
    </xf>
    <xf numFmtId="0" fontId="32" fillId="0" borderId="8" xfId="0" applyFont="1" applyFill="1" applyBorder="1" applyAlignment="1">
      <alignment horizontal="center" vertical="center" wrapText="1"/>
    </xf>
    <xf numFmtId="0" fontId="31" fillId="0" borderId="47" xfId="0" applyFont="1" applyFill="1" applyBorder="1" applyAlignment="1">
      <alignment vertical="center" wrapText="1"/>
    </xf>
    <xf numFmtId="0" fontId="32" fillId="0" borderId="48" xfId="0" applyFont="1" applyFill="1" applyBorder="1" applyAlignment="1">
      <alignment horizontal="center" vertical="center" wrapText="1"/>
    </xf>
    <xf numFmtId="0" fontId="30" fillId="2" borderId="48" xfId="0" applyFont="1" applyFill="1" applyBorder="1" applyAlignment="1">
      <alignment vertical="center" wrapText="1"/>
    </xf>
    <xf numFmtId="0" fontId="31" fillId="0" borderId="82" xfId="0" applyFont="1" applyFill="1" applyBorder="1" applyAlignment="1">
      <alignment vertical="center" wrapText="1"/>
    </xf>
    <xf numFmtId="0" fontId="32" fillId="0" borderId="52" xfId="0" applyFont="1" applyFill="1" applyBorder="1" applyAlignment="1">
      <alignment horizontal="center" vertical="center" wrapText="1"/>
    </xf>
    <xf numFmtId="0" fontId="32" fillId="2" borderId="52" xfId="0" applyFont="1" applyFill="1" applyBorder="1" applyAlignment="1">
      <alignment horizontal="justify" vertical="center" wrapText="1"/>
    </xf>
    <xf numFmtId="0" fontId="30" fillId="2" borderId="52" xfId="0" applyFont="1" applyFill="1" applyBorder="1" applyAlignment="1">
      <alignment vertical="center" wrapText="1"/>
    </xf>
    <xf numFmtId="0" fontId="30" fillId="0" borderId="8" xfId="0" applyFont="1" applyFill="1" applyBorder="1" applyAlignment="1">
      <alignment horizontal="center" vertical="top" wrapText="1"/>
    </xf>
    <xf numFmtId="0" fontId="32" fillId="0" borderId="40" xfId="0" applyFont="1" applyFill="1" applyBorder="1" applyAlignment="1">
      <alignment horizontal="center" vertical="center" wrapText="1"/>
    </xf>
    <xf numFmtId="0" fontId="30" fillId="0" borderId="40" xfId="0" applyFont="1" applyFill="1" applyBorder="1" applyAlignment="1">
      <alignment horizontal="center" vertical="top" wrapText="1"/>
    </xf>
    <xf numFmtId="0" fontId="32" fillId="0" borderId="38" xfId="0" applyFont="1" applyFill="1" applyBorder="1" applyAlignment="1">
      <alignment horizontal="center" vertical="center" wrapText="1"/>
    </xf>
    <xf numFmtId="0" fontId="30" fillId="0" borderId="38" xfId="0" applyFont="1" applyFill="1" applyBorder="1" applyAlignment="1">
      <alignment horizontal="center" vertical="top" wrapText="1"/>
    </xf>
    <xf numFmtId="0" fontId="32" fillId="0" borderId="57" xfId="0" applyFont="1" applyFill="1" applyBorder="1" applyAlignment="1">
      <alignment horizontal="center" vertical="center" wrapText="1"/>
    </xf>
    <xf numFmtId="0" fontId="30" fillId="2" borderId="57" xfId="0" applyFont="1" applyFill="1" applyBorder="1" applyAlignment="1">
      <alignment vertical="center" wrapText="1"/>
    </xf>
    <xf numFmtId="0" fontId="31" fillId="10" borderId="38" xfId="0" applyFont="1" applyFill="1" applyBorder="1" applyAlignment="1">
      <alignment vertical="center" wrapText="1"/>
    </xf>
    <xf numFmtId="0" fontId="32" fillId="0" borderId="57" xfId="0" applyFont="1" applyBorder="1" applyAlignment="1">
      <alignment horizontal="left" vertical="center" wrapText="1"/>
    </xf>
    <xf numFmtId="9" fontId="32" fillId="0" borderId="57" xfId="1" applyFont="1" applyBorder="1" applyAlignment="1">
      <alignment horizontal="center" vertical="center" wrapText="1"/>
    </xf>
    <xf numFmtId="14" fontId="32" fillId="2" borderId="49" xfId="0" applyNumberFormat="1" applyFont="1" applyFill="1" applyBorder="1" applyAlignment="1">
      <alignment horizontal="justify" vertical="center" wrapText="1"/>
    </xf>
    <xf numFmtId="14" fontId="32" fillId="2" borderId="58" xfId="0" applyNumberFormat="1" applyFont="1" applyFill="1" applyBorder="1" applyAlignment="1">
      <alignment horizontal="justify" vertical="center" wrapText="1"/>
    </xf>
    <xf numFmtId="14" fontId="32" fillId="2" borderId="62" xfId="0" applyNumberFormat="1" applyFont="1" applyFill="1" applyBorder="1" applyAlignment="1">
      <alignment horizontal="justify" vertical="center" wrapText="1"/>
    </xf>
    <xf numFmtId="0" fontId="32" fillId="0" borderId="8"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40" xfId="0" applyFont="1" applyFill="1" applyBorder="1" applyAlignment="1">
      <alignment vertical="center" wrapText="1"/>
    </xf>
    <xf numFmtId="0" fontId="33" fillId="0" borderId="40" xfId="0" applyFont="1" applyFill="1" applyBorder="1" applyAlignment="1">
      <alignment horizontal="justify" vertical="center" wrapText="1"/>
    </xf>
    <xf numFmtId="0" fontId="32" fillId="0" borderId="40" xfId="0" applyFont="1" applyFill="1" applyBorder="1" applyAlignment="1">
      <alignment horizontal="left" vertical="center" wrapText="1"/>
    </xf>
    <xf numFmtId="9" fontId="32" fillId="0" borderId="38" xfId="1" applyFont="1" applyFill="1" applyBorder="1" applyAlignment="1">
      <alignment horizontal="center" vertical="center" wrapText="1"/>
    </xf>
    <xf numFmtId="14" fontId="32" fillId="0" borderId="40" xfId="0" applyNumberFormat="1" applyFont="1" applyFill="1" applyBorder="1" applyAlignment="1">
      <alignment horizontal="center" vertical="center" wrapText="1"/>
    </xf>
    <xf numFmtId="0" fontId="33" fillId="0" borderId="45" xfId="0" applyFont="1" applyFill="1" applyBorder="1" applyAlignment="1">
      <alignment horizontal="center" vertical="center" wrapText="1"/>
    </xf>
    <xf numFmtId="0" fontId="32" fillId="3" borderId="57" xfId="0" applyFont="1" applyFill="1" applyBorder="1" applyAlignment="1">
      <alignment horizontal="center" vertical="center" wrapText="1"/>
    </xf>
    <xf numFmtId="0" fontId="37" fillId="0" borderId="8" xfId="0" applyFont="1" applyBorder="1" applyAlignment="1">
      <alignment horizontal="center" vertical="center" wrapText="1"/>
    </xf>
    <xf numFmtId="0" fontId="32" fillId="2" borderId="52" xfId="0" applyFont="1" applyFill="1" applyBorder="1" applyAlignment="1">
      <alignment horizontal="center" vertical="center" wrapText="1"/>
    </xf>
    <xf numFmtId="0" fontId="32" fillId="2" borderId="53" xfId="0" applyFont="1" applyFill="1" applyBorder="1" applyAlignment="1">
      <alignment horizontal="center" vertical="center" wrapText="1"/>
    </xf>
    <xf numFmtId="0" fontId="32" fillId="2" borderId="57" xfId="0" applyFont="1" applyFill="1" applyBorder="1" applyAlignment="1">
      <alignment horizontal="center" vertical="center" wrapText="1"/>
    </xf>
    <xf numFmtId="0" fontId="31" fillId="13" borderId="8" xfId="0" applyFont="1" applyFill="1" applyBorder="1" applyAlignment="1">
      <alignment horizontal="center" vertical="center" wrapText="1"/>
    </xf>
    <xf numFmtId="0" fontId="31" fillId="13" borderId="38" xfId="0" applyFont="1" applyFill="1" applyBorder="1" applyAlignment="1">
      <alignment horizontal="center" vertical="center" wrapText="1"/>
    </xf>
    <xf numFmtId="0" fontId="31" fillId="13" borderId="40" xfId="0" applyFont="1" applyFill="1" applyBorder="1" applyAlignment="1">
      <alignment horizontal="center" vertical="center" wrapText="1"/>
    </xf>
    <xf numFmtId="0" fontId="31" fillId="13" borderId="45" xfId="0" applyFont="1" applyFill="1" applyBorder="1" applyAlignment="1">
      <alignment horizontal="center" vertical="center" wrapText="1"/>
    </xf>
    <xf numFmtId="0" fontId="31" fillId="13" borderId="3" xfId="0" applyFont="1" applyFill="1" applyBorder="1" applyAlignment="1">
      <alignment horizontal="center" vertical="center" wrapText="1"/>
    </xf>
    <xf numFmtId="0" fontId="31" fillId="13" borderId="61" xfId="0" applyFont="1" applyFill="1" applyBorder="1" applyAlignment="1">
      <alignment horizontal="center" vertical="center" wrapText="1"/>
    </xf>
    <xf numFmtId="0" fontId="29" fillId="3" borderId="57" xfId="0" applyFont="1" applyFill="1" applyBorder="1" applyAlignment="1">
      <alignment horizontal="left" vertical="center" wrapText="1"/>
    </xf>
    <xf numFmtId="0" fontId="29" fillId="3" borderId="8" xfId="0" applyFont="1" applyFill="1" applyBorder="1" applyAlignment="1">
      <alignment horizontal="left" vertical="center" wrapText="1"/>
    </xf>
    <xf numFmtId="9" fontId="0" fillId="0" borderId="0" xfId="1" applyNumberFormat="1" applyFont="1" applyFill="1"/>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2" borderId="28" xfId="0" applyFont="1" applyFill="1" applyBorder="1" applyAlignment="1">
      <alignment vertical="center" wrapText="1"/>
    </xf>
    <xf numFmtId="0" fontId="4" fillId="2" borderId="23" xfId="0" applyFont="1" applyFill="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5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9" fontId="0" fillId="0" borderId="52" xfId="1" applyFont="1" applyBorder="1" applyAlignment="1">
      <alignment horizontal="center" vertical="center"/>
    </xf>
    <xf numFmtId="9" fontId="0" fillId="0" borderId="53" xfId="1" applyFont="1" applyBorder="1" applyAlignment="1">
      <alignment horizontal="center" vertical="center"/>
    </xf>
    <xf numFmtId="9" fontId="0" fillId="0" borderId="54" xfId="1" applyFont="1" applyBorder="1" applyAlignment="1">
      <alignment horizontal="center" vertical="center"/>
    </xf>
    <xf numFmtId="0" fontId="4" fillId="2" borderId="2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0" borderId="28" xfId="0" applyFont="1" applyBorder="1" applyAlignment="1">
      <alignment vertical="center" wrapText="1"/>
    </xf>
    <xf numFmtId="0" fontId="4" fillId="0" borderId="30" xfId="0" applyFont="1" applyBorder="1" applyAlignment="1">
      <alignment vertical="center" wrapText="1"/>
    </xf>
    <xf numFmtId="0" fontId="4" fillId="0" borderId="23"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0" fillId="0" borderId="40" xfId="1" applyFont="1" applyBorder="1" applyAlignment="1">
      <alignment horizontal="center" vertical="center"/>
    </xf>
    <xf numFmtId="9" fontId="0" fillId="0" borderId="8" xfId="1" applyFont="1" applyBorder="1" applyAlignment="1">
      <alignment horizontal="center" vertical="center"/>
    </xf>
    <xf numFmtId="9" fontId="0" fillId="0" borderId="45" xfId="1" applyFont="1" applyBorder="1" applyAlignment="1">
      <alignment horizontal="center" vertical="center"/>
    </xf>
    <xf numFmtId="0" fontId="7" fillId="3"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28" xfId="0" applyFont="1" applyFill="1" applyBorder="1" applyAlignment="1">
      <alignment vertical="center" wrapText="1"/>
    </xf>
    <xf numFmtId="0" fontId="3" fillId="2" borderId="30" xfId="0" applyFont="1" applyFill="1" applyBorder="1" applyAlignment="1">
      <alignment vertical="center" wrapText="1"/>
    </xf>
    <xf numFmtId="0" fontId="3" fillId="0" borderId="28"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28" xfId="0" applyFont="1" applyBorder="1" applyAlignment="1">
      <alignment vertical="center" wrapText="1"/>
    </xf>
    <xf numFmtId="0" fontId="5" fillId="0" borderId="23" xfId="0" applyFont="1" applyBorder="1" applyAlignment="1">
      <alignment vertical="center" wrapText="1"/>
    </xf>
    <xf numFmtId="0" fontId="3" fillId="0" borderId="28" xfId="0" applyFont="1" applyBorder="1" applyAlignment="1">
      <alignment vertical="center" wrapText="1"/>
    </xf>
    <xf numFmtId="0" fontId="3" fillId="0" borderId="30" xfId="0" applyFont="1" applyBorder="1" applyAlignment="1">
      <alignment vertical="center" wrapText="1"/>
    </xf>
    <xf numFmtId="0" fontId="3" fillId="0" borderId="23" xfId="0" applyFont="1" applyBorder="1" applyAlignment="1">
      <alignment vertical="center" wrapText="1"/>
    </xf>
    <xf numFmtId="0" fontId="6" fillId="3" borderId="2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4" fillId="2" borderId="30" xfId="0" applyFont="1" applyFill="1" applyBorder="1" applyAlignment="1">
      <alignment vertical="center" wrapText="1"/>
    </xf>
    <xf numFmtId="0" fontId="23" fillId="4" borderId="35"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3" fillId="2" borderId="23" xfId="0" applyFont="1" applyFill="1" applyBorder="1" applyAlignment="1">
      <alignment vertical="center" wrapText="1"/>
    </xf>
    <xf numFmtId="0" fontId="4" fillId="2" borderId="30" xfId="0" applyFont="1" applyFill="1" applyBorder="1" applyAlignment="1">
      <alignment horizontal="center" vertical="center" wrapText="1"/>
    </xf>
    <xf numFmtId="9" fontId="0" fillId="0" borderId="41" xfId="1" applyFont="1" applyBorder="1" applyAlignment="1">
      <alignment horizontal="center" vertical="center"/>
    </xf>
    <xf numFmtId="9" fontId="0" fillId="0" borderId="43" xfId="1" applyFont="1" applyBorder="1" applyAlignment="1">
      <alignment horizontal="center" vertical="center"/>
    </xf>
    <xf numFmtId="9" fontId="0" fillId="0" borderId="46" xfId="1" applyFont="1" applyBorder="1" applyAlignment="1">
      <alignment horizontal="center" vertical="center"/>
    </xf>
    <xf numFmtId="17" fontId="2" fillId="0" borderId="0" xfId="0" applyNumberFormat="1" applyFont="1" applyAlignment="1">
      <alignment horizontal="center"/>
    </xf>
    <xf numFmtId="0" fontId="2" fillId="0" borderId="0" xfId="0" applyFont="1" applyAlignment="1">
      <alignment horizontal="center"/>
    </xf>
    <xf numFmtId="0" fontId="24" fillId="4" borderId="35"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8" borderId="28" xfId="0" applyFont="1" applyFill="1" applyBorder="1" applyAlignment="1">
      <alignment vertical="center" wrapText="1"/>
    </xf>
    <xf numFmtId="0" fontId="3" fillId="8" borderId="23" xfId="0" applyFont="1" applyFill="1" applyBorder="1" applyAlignment="1">
      <alignment vertical="center" wrapText="1"/>
    </xf>
    <xf numFmtId="0" fontId="3" fillId="8" borderId="28" xfId="0" applyFont="1" applyFill="1" applyBorder="1" applyAlignment="1">
      <alignment horizontal="left" vertical="center" wrapText="1"/>
    </xf>
    <xf numFmtId="0" fontId="3" fillId="8" borderId="23" xfId="0" applyFont="1" applyFill="1" applyBorder="1" applyAlignment="1">
      <alignment horizontal="left" vertical="center" wrapText="1"/>
    </xf>
    <xf numFmtId="0" fontId="14" fillId="4" borderId="32"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34" xfId="0" applyFont="1" applyFill="1" applyBorder="1" applyAlignment="1">
      <alignment horizontal="center" vertical="center" wrapText="1"/>
    </xf>
    <xf numFmtId="10" fontId="0" fillId="0" borderId="42" xfId="1" applyNumberFormat="1" applyFont="1" applyBorder="1" applyAlignment="1">
      <alignment horizontal="center"/>
    </xf>
    <xf numFmtId="9" fontId="0" fillId="0" borderId="8" xfId="1" applyFont="1" applyBorder="1" applyAlignment="1">
      <alignment horizontal="center"/>
    </xf>
    <xf numFmtId="9" fontId="5" fillId="0" borderId="40" xfId="1" applyFont="1" applyBorder="1" applyAlignment="1">
      <alignment horizontal="center" vertical="center"/>
    </xf>
    <xf numFmtId="9" fontId="5" fillId="0" borderId="8" xfId="1" applyFont="1" applyBorder="1" applyAlignment="1">
      <alignment horizontal="center" vertical="center"/>
    </xf>
    <xf numFmtId="9" fontId="5" fillId="0" borderId="45" xfId="1" applyFont="1" applyBorder="1" applyAlignment="1">
      <alignment horizontal="center" vertical="center"/>
    </xf>
    <xf numFmtId="10" fontId="5" fillId="0" borderId="42" xfId="1" applyNumberFormat="1" applyFont="1" applyBorder="1" applyAlignment="1">
      <alignment horizontal="center" vertical="center"/>
    </xf>
    <xf numFmtId="9" fontId="0" fillId="0" borderId="40" xfId="1" applyFont="1" applyBorder="1" applyAlignment="1">
      <alignment horizontal="center" vertical="center" wrapText="1"/>
    </xf>
    <xf numFmtId="9" fontId="0" fillId="0" borderId="45" xfId="1" applyFont="1" applyBorder="1" applyAlignment="1">
      <alignment horizontal="center" vertical="center" wrapText="1"/>
    </xf>
    <xf numFmtId="9" fontId="0" fillId="0" borderId="41" xfId="1" applyFont="1" applyBorder="1" applyAlignment="1">
      <alignment horizontal="center" vertical="center" wrapText="1"/>
    </xf>
    <xf numFmtId="9" fontId="0" fillId="0" borderId="46" xfId="1" applyFont="1" applyBorder="1" applyAlignment="1">
      <alignment horizontal="center" vertical="center" wrapText="1"/>
    </xf>
    <xf numFmtId="9" fontId="5" fillId="0" borderId="40" xfId="0" applyNumberFormat="1" applyFont="1" applyBorder="1" applyAlignment="1">
      <alignment horizontal="center" vertical="center"/>
    </xf>
    <xf numFmtId="0" fontId="5" fillId="0" borderId="8" xfId="0" applyFont="1" applyBorder="1" applyAlignment="1">
      <alignment horizontal="center" vertical="center"/>
    </xf>
    <xf numFmtId="0" fontId="5" fillId="0" borderId="45" xfId="0" applyFont="1" applyBorder="1" applyAlignment="1">
      <alignment horizontal="center" vertical="center"/>
    </xf>
    <xf numFmtId="9" fontId="5" fillId="0" borderId="41" xfId="0" applyNumberFormat="1" applyFont="1" applyBorder="1" applyAlignment="1">
      <alignment horizontal="center" vertical="center"/>
    </xf>
    <xf numFmtId="0" fontId="5" fillId="0" borderId="43" xfId="0" applyFont="1" applyBorder="1" applyAlignment="1">
      <alignment horizontal="center" vertical="center"/>
    </xf>
    <xf numFmtId="0" fontId="5" fillId="0" borderId="46" xfId="0" applyFont="1" applyBorder="1" applyAlignment="1">
      <alignment horizontal="center" vertical="center"/>
    </xf>
    <xf numFmtId="9" fontId="0" fillId="0" borderId="42" xfId="1" applyFont="1" applyBorder="1" applyAlignment="1">
      <alignment horizontal="center" vertical="center"/>
    </xf>
    <xf numFmtId="9" fontId="0" fillId="0" borderId="44" xfId="1" applyFont="1" applyBorder="1" applyAlignment="1">
      <alignment horizontal="center" vertical="center"/>
    </xf>
    <xf numFmtId="9" fontId="0" fillId="0" borderId="8" xfId="1" applyFont="1" applyBorder="1" applyAlignment="1">
      <alignment horizontal="center" vertical="center" wrapText="1"/>
    </xf>
    <xf numFmtId="10" fontId="0" fillId="0" borderId="8" xfId="1" applyNumberFormat="1" applyFont="1" applyBorder="1" applyAlignment="1">
      <alignment horizontal="center" vertical="center"/>
    </xf>
    <xf numFmtId="10" fontId="0" fillId="0" borderId="45" xfId="1" applyNumberFormat="1" applyFont="1" applyBorder="1" applyAlignment="1">
      <alignment horizontal="center" vertical="center"/>
    </xf>
    <xf numFmtId="9" fontId="0" fillId="0" borderId="43" xfId="1" applyFont="1" applyBorder="1" applyAlignment="1">
      <alignment horizontal="center" vertical="center" wrapText="1"/>
    </xf>
    <xf numFmtId="14" fontId="4" fillId="2" borderId="28" xfId="0" applyNumberFormat="1" applyFont="1" applyFill="1" applyBorder="1" applyAlignment="1">
      <alignment horizontal="center" vertical="center" wrapText="1"/>
    </xf>
    <xf numFmtId="14" fontId="4" fillId="2" borderId="23" xfId="0" applyNumberFormat="1" applyFont="1" applyFill="1" applyBorder="1" applyAlignment="1">
      <alignment horizontal="center" vertical="center" wrapText="1"/>
    </xf>
    <xf numFmtId="0" fontId="7" fillId="0" borderId="29" xfId="0" applyFont="1" applyBorder="1" applyAlignment="1">
      <alignment horizontal="center" vertical="center"/>
    </xf>
    <xf numFmtId="0" fontId="7" fillId="5" borderId="0" xfId="0" applyFont="1" applyFill="1" applyAlignment="1">
      <alignment horizont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9" fontId="5" fillId="0" borderId="40" xfId="1" applyFont="1" applyBorder="1" applyAlignment="1">
      <alignment horizontal="center" vertical="center" wrapText="1"/>
    </xf>
    <xf numFmtId="9" fontId="5" fillId="0" borderId="45" xfId="1" applyFont="1" applyBorder="1" applyAlignment="1">
      <alignment horizontal="center" vertical="center" wrapText="1"/>
    </xf>
    <xf numFmtId="9" fontId="5" fillId="0" borderId="41" xfId="1" applyFont="1" applyBorder="1" applyAlignment="1">
      <alignment horizontal="center" vertical="center" wrapText="1"/>
    </xf>
    <xf numFmtId="9" fontId="5" fillId="0" borderId="46" xfId="1" applyFont="1" applyBorder="1" applyAlignment="1">
      <alignment horizontal="center" vertical="center" wrapText="1"/>
    </xf>
    <xf numFmtId="0" fontId="3" fillId="0" borderId="28" xfId="0" applyFont="1" applyFill="1" applyBorder="1" applyAlignment="1">
      <alignment vertical="center" wrapText="1"/>
    </xf>
    <xf numFmtId="0" fontId="3" fillId="0" borderId="23" xfId="0" applyFont="1" applyFill="1" applyBorder="1" applyAlignment="1">
      <alignment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3" xfId="0" applyFont="1" applyFill="1" applyBorder="1" applyAlignment="1">
      <alignment horizontal="center" vertical="center" wrapText="1"/>
    </xf>
    <xf numFmtId="14" fontId="4" fillId="2" borderId="30" xfId="0" applyNumberFormat="1" applyFont="1" applyFill="1" applyBorder="1" applyAlignment="1">
      <alignment horizontal="center" vertical="center" wrapText="1"/>
    </xf>
    <xf numFmtId="9" fontId="5" fillId="0" borderId="52" xfId="1" applyFont="1" applyBorder="1" applyAlignment="1">
      <alignment horizontal="center" vertical="center"/>
    </xf>
    <xf numFmtId="9" fontId="5" fillId="0" borderId="53" xfId="1" applyFont="1" applyBorder="1" applyAlignment="1">
      <alignment horizontal="center" vertical="center"/>
    </xf>
    <xf numFmtId="9" fontId="5" fillId="0" borderId="54" xfId="1" applyFont="1" applyBorder="1" applyAlignment="1">
      <alignment horizontal="center" vertical="center"/>
    </xf>
    <xf numFmtId="10" fontId="5" fillId="0" borderId="40" xfId="0" applyNumberFormat="1" applyFont="1" applyBorder="1" applyAlignment="1">
      <alignment horizontal="center" vertical="center"/>
    </xf>
    <xf numFmtId="10" fontId="5" fillId="0" borderId="8" xfId="0" applyNumberFormat="1" applyFont="1" applyBorder="1" applyAlignment="1">
      <alignment horizontal="center" vertical="center"/>
    </xf>
    <xf numFmtId="10" fontId="5" fillId="0" borderId="45" xfId="0" applyNumberFormat="1" applyFont="1" applyBorder="1" applyAlignment="1">
      <alignment horizontal="center" vertical="center"/>
    </xf>
    <xf numFmtId="0" fontId="7" fillId="0" borderId="8" xfId="0" applyFont="1" applyBorder="1" applyAlignment="1">
      <alignment horizontal="center" vertical="center"/>
    </xf>
    <xf numFmtId="0" fontId="4" fillId="0" borderId="8"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1" fillId="0" borderId="39"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73" xfId="0" applyFont="1" applyBorder="1" applyAlignment="1">
      <alignment horizontal="center" vertical="center" wrapText="1"/>
    </xf>
    <xf numFmtId="0" fontId="32" fillId="0" borderId="41" xfId="0" applyFont="1" applyBorder="1" applyAlignment="1">
      <alignment horizontal="justify" vertical="center" wrapText="1"/>
    </xf>
    <xf numFmtId="0" fontId="32" fillId="0" borderId="43" xfId="0" applyFont="1" applyBorder="1" applyAlignment="1">
      <alignment horizontal="justify" vertical="center" wrapText="1"/>
    </xf>
    <xf numFmtId="0" fontId="32" fillId="0" borderId="75" xfId="0" applyFont="1" applyBorder="1" applyAlignment="1">
      <alignment horizontal="justify"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27" xfId="0" applyFont="1" applyFill="1" applyBorder="1" applyAlignment="1">
      <alignment horizontal="center" vertical="center" wrapText="1"/>
    </xf>
    <xf numFmtId="9" fontId="32" fillId="2" borderId="52" xfId="1" applyFont="1" applyFill="1" applyBorder="1" applyAlignment="1">
      <alignment horizontal="center" vertical="center" wrapText="1"/>
    </xf>
    <xf numFmtId="9" fontId="32" fillId="2" borderId="53" xfId="1" applyFont="1" applyFill="1" applyBorder="1" applyAlignment="1">
      <alignment horizontal="center" vertical="center" wrapText="1"/>
    </xf>
    <xf numFmtId="10" fontId="29" fillId="4" borderId="32" xfId="0" applyNumberFormat="1" applyFont="1" applyFill="1" applyBorder="1" applyAlignment="1">
      <alignment horizontal="center" vertical="center" wrapText="1"/>
    </xf>
    <xf numFmtId="10" fontId="29" fillId="4" borderId="33" xfId="0" applyNumberFormat="1" applyFont="1" applyFill="1" applyBorder="1" applyAlignment="1">
      <alignment horizontal="center" vertical="center" wrapText="1"/>
    </xf>
    <xf numFmtId="10" fontId="29" fillId="4" borderId="34" xfId="0" applyNumberFormat="1" applyFont="1" applyFill="1" applyBorder="1" applyAlignment="1">
      <alignment horizontal="center" vertical="center" wrapText="1"/>
    </xf>
    <xf numFmtId="0" fontId="41" fillId="11" borderId="20" xfId="0" applyFont="1" applyFill="1" applyBorder="1" applyAlignment="1">
      <alignment horizontal="center" vertical="center" wrapText="1"/>
    </xf>
    <xf numFmtId="0" fontId="41" fillId="11" borderId="0" xfId="0" applyFont="1" applyFill="1" applyBorder="1" applyAlignment="1">
      <alignment horizontal="center" vertical="center" wrapText="1"/>
    </xf>
    <xf numFmtId="0" fontId="41" fillId="11" borderId="37" xfId="0" applyFont="1" applyFill="1" applyBorder="1" applyAlignment="1">
      <alignment horizontal="center" vertical="center" wrapText="1"/>
    </xf>
    <xf numFmtId="0" fontId="31" fillId="0" borderId="76" xfId="0" applyFont="1" applyFill="1" applyBorder="1" applyAlignment="1">
      <alignment horizontal="left" vertical="center" wrapText="1"/>
    </xf>
    <xf numFmtId="0" fontId="31" fillId="0" borderId="73" xfId="0" applyFont="1" applyFill="1" applyBorder="1" applyAlignment="1">
      <alignment horizontal="left" vertical="center" wrapText="1"/>
    </xf>
    <xf numFmtId="14" fontId="32" fillId="2" borderId="77" xfId="0" applyNumberFormat="1" applyFont="1" applyFill="1" applyBorder="1" applyAlignment="1">
      <alignment horizontal="justify" vertical="center" wrapText="1"/>
    </xf>
    <xf numFmtId="14" fontId="32" fillId="2" borderId="75" xfId="0" applyNumberFormat="1" applyFont="1" applyFill="1" applyBorder="1" applyAlignment="1">
      <alignment horizontal="justify" vertical="center" wrapText="1"/>
    </xf>
    <xf numFmtId="0" fontId="40" fillId="4" borderId="20" xfId="0" applyFont="1" applyFill="1" applyBorder="1" applyAlignment="1">
      <alignment horizontal="center" vertical="center" wrapText="1"/>
    </xf>
    <xf numFmtId="0" fontId="40" fillId="4" borderId="0" xfId="0" applyFont="1" applyFill="1" applyBorder="1" applyAlignment="1">
      <alignment horizontal="center" vertical="center" wrapText="1"/>
    </xf>
    <xf numFmtId="0" fontId="40" fillId="4" borderId="37" xfId="0" applyFont="1" applyFill="1" applyBorder="1" applyAlignment="1">
      <alignment horizontal="center" vertical="center" wrapText="1"/>
    </xf>
    <xf numFmtId="9" fontId="32" fillId="2" borderId="57" xfId="1" applyFont="1" applyFill="1" applyBorder="1" applyAlignment="1">
      <alignment horizontal="center" vertical="center" wrapText="1"/>
    </xf>
    <xf numFmtId="9" fontId="32" fillId="2" borderId="38" xfId="1" applyFont="1" applyFill="1" applyBorder="1" applyAlignment="1">
      <alignment horizontal="center" vertical="center" wrapText="1"/>
    </xf>
    <xf numFmtId="9" fontId="40" fillId="4" borderId="20" xfId="0" applyNumberFormat="1" applyFont="1" applyFill="1" applyBorder="1" applyAlignment="1">
      <alignment horizontal="center" vertical="center" wrapText="1"/>
    </xf>
    <xf numFmtId="9" fontId="40" fillId="4" borderId="0" xfId="0" applyNumberFormat="1" applyFont="1" applyFill="1" applyBorder="1" applyAlignment="1">
      <alignment horizontal="center" vertical="center" wrapText="1"/>
    </xf>
    <xf numFmtId="9" fontId="40" fillId="4" borderId="37" xfId="0" applyNumberFormat="1" applyFont="1" applyFill="1" applyBorder="1" applyAlignment="1">
      <alignment horizontal="center" vertical="center" wrapText="1"/>
    </xf>
    <xf numFmtId="164" fontId="41" fillId="11" borderId="20" xfId="0" applyNumberFormat="1" applyFont="1" applyFill="1" applyBorder="1" applyAlignment="1">
      <alignment horizontal="center" vertical="center" wrapText="1"/>
    </xf>
    <xf numFmtId="164" fontId="41" fillId="11" borderId="0" xfId="0" applyNumberFormat="1" applyFont="1" applyFill="1" applyBorder="1" applyAlignment="1">
      <alignment horizontal="center" vertical="center" wrapText="1"/>
    </xf>
    <xf numFmtId="164" fontId="41" fillId="11" borderId="37" xfId="0" applyNumberFormat="1" applyFont="1" applyFill="1" applyBorder="1" applyAlignment="1">
      <alignment horizontal="center" vertical="center" wrapText="1"/>
    </xf>
    <xf numFmtId="0" fontId="29" fillId="12" borderId="12"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29" fillId="12" borderId="14"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1" fillId="13" borderId="5" xfId="0" applyFont="1" applyFill="1" applyBorder="1" applyAlignment="1">
      <alignment horizontal="center" vertical="center" wrapText="1"/>
    </xf>
    <xf numFmtId="0" fontId="31" fillId="13" borderId="6" xfId="0" applyFont="1" applyFill="1" applyBorder="1" applyAlignment="1">
      <alignment horizontal="center" vertical="center" wrapText="1"/>
    </xf>
    <xf numFmtId="0" fontId="31" fillId="13" borderId="3" xfId="0" applyFont="1" applyFill="1" applyBorder="1" applyAlignment="1">
      <alignment horizontal="center" vertical="center" wrapText="1"/>
    </xf>
    <xf numFmtId="0" fontId="31" fillId="13" borderId="60" xfId="0" applyFont="1" applyFill="1" applyBorder="1" applyAlignment="1">
      <alignment horizontal="center" vertical="center" wrapText="1"/>
    </xf>
    <xf numFmtId="0" fontId="31" fillId="13" borderId="61"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73" xfId="0" applyFont="1" applyFill="1" applyBorder="1" applyAlignment="1">
      <alignment horizontal="center" vertical="center" wrapText="1"/>
    </xf>
    <xf numFmtId="14" fontId="32" fillId="2" borderId="41" xfId="0" applyNumberFormat="1" applyFont="1" applyFill="1" applyBorder="1" applyAlignment="1">
      <alignment horizontal="justify" vertical="center" wrapText="1"/>
    </xf>
    <xf numFmtId="14" fontId="32" fillId="2" borderId="43" xfId="0" applyNumberFormat="1" applyFont="1" applyFill="1" applyBorder="1" applyAlignment="1">
      <alignment horizontal="justify" vertical="center" wrapText="1"/>
    </xf>
    <xf numFmtId="0" fontId="31" fillId="0" borderId="39" xfId="0" applyFont="1" applyFill="1" applyBorder="1" applyAlignment="1">
      <alignment vertical="center" wrapText="1"/>
    </xf>
    <xf numFmtId="0" fontId="31" fillId="0" borderId="73" xfId="0" applyFont="1" applyFill="1" applyBorder="1" applyAlignment="1">
      <alignment vertical="center" wrapText="1"/>
    </xf>
    <xf numFmtId="0" fontId="32" fillId="2" borderId="41" xfId="0" applyFont="1" applyFill="1" applyBorder="1" applyAlignment="1">
      <alignment horizontal="justify" vertical="center" wrapText="1"/>
    </xf>
    <xf numFmtId="0" fontId="32" fillId="2" borderId="75" xfId="0" applyFont="1" applyFill="1" applyBorder="1" applyAlignment="1">
      <alignment horizontal="justify" vertical="center" wrapText="1"/>
    </xf>
    <xf numFmtId="0" fontId="31" fillId="10" borderId="39" xfId="0" applyFont="1" applyFill="1" applyBorder="1" applyAlignment="1">
      <alignment horizontal="center" vertical="center" wrapText="1"/>
    </xf>
    <xf numFmtId="0" fontId="31" fillId="10" borderId="40" xfId="0" applyFont="1" applyFill="1" applyBorder="1" applyAlignment="1">
      <alignment horizontal="center" vertical="center" wrapText="1"/>
    </xf>
    <xf numFmtId="0" fontId="31" fillId="10" borderId="32" xfId="0" applyFont="1" applyFill="1" applyBorder="1" applyAlignment="1">
      <alignment horizontal="center" vertical="center" wrapText="1"/>
    </xf>
    <xf numFmtId="0" fontId="31" fillId="10" borderId="41" xfId="0" applyFont="1" applyFill="1" applyBorder="1" applyAlignment="1">
      <alignment horizontal="center" vertical="center" wrapText="1"/>
    </xf>
    <xf numFmtId="0" fontId="31" fillId="2" borderId="39" xfId="0" applyFont="1" applyFill="1" applyBorder="1" applyAlignment="1">
      <alignment vertical="center" wrapText="1"/>
    </xf>
    <xf numFmtId="0" fontId="31" fillId="2" borderId="44" xfId="0" applyFont="1" applyFill="1" applyBorder="1" applyAlignment="1">
      <alignment vertical="center" wrapText="1"/>
    </xf>
    <xf numFmtId="0" fontId="32" fillId="2" borderId="46" xfId="0" applyFont="1" applyFill="1" applyBorder="1" applyAlignment="1">
      <alignment horizontal="justify" vertical="center" wrapText="1"/>
    </xf>
    <xf numFmtId="9" fontId="32" fillId="2" borderId="40" xfId="1" applyFont="1" applyFill="1" applyBorder="1" applyAlignment="1">
      <alignment horizontal="center" vertical="center" wrapText="1"/>
    </xf>
    <xf numFmtId="9" fontId="32" fillId="2" borderId="45" xfId="1" applyFont="1" applyFill="1" applyBorder="1" applyAlignment="1">
      <alignment horizontal="center" vertical="center" wrapText="1"/>
    </xf>
    <xf numFmtId="0" fontId="31" fillId="0" borderId="39" xfId="0" applyFont="1" applyBorder="1" applyAlignment="1">
      <alignment vertical="center" wrapText="1"/>
    </xf>
    <xf numFmtId="0" fontId="31" fillId="0" borderId="42" xfId="0" applyFont="1" applyBorder="1" applyAlignment="1">
      <alignment vertical="center" wrapText="1"/>
    </xf>
    <xf numFmtId="0" fontId="31" fillId="0" borderId="73" xfId="0" applyFont="1" applyBorder="1" applyAlignment="1">
      <alignment vertical="center" wrapText="1"/>
    </xf>
    <xf numFmtId="0" fontId="29" fillId="10" borderId="74" xfId="0" applyFont="1" applyFill="1" applyBorder="1" applyAlignment="1">
      <alignment horizontal="center" vertical="center" wrapText="1"/>
    </xf>
    <xf numFmtId="0" fontId="29" fillId="10" borderId="70" xfId="0" applyFont="1" applyFill="1" applyBorder="1" applyAlignment="1">
      <alignment horizontal="center" vertical="center" wrapText="1"/>
    </xf>
    <xf numFmtId="0" fontId="29" fillId="10" borderId="71" xfId="0" applyFont="1" applyFill="1" applyBorder="1" applyAlignment="1">
      <alignment horizontal="center" vertical="center" wrapText="1"/>
    </xf>
    <xf numFmtId="0" fontId="31" fillId="13" borderId="39" xfId="0" applyFont="1" applyFill="1" applyBorder="1" applyAlignment="1">
      <alignment horizontal="center" vertical="center" wrapText="1"/>
    </xf>
    <xf numFmtId="0" fontId="31" fillId="13" borderId="73" xfId="0" applyFont="1" applyFill="1" applyBorder="1" applyAlignment="1">
      <alignment horizontal="center" vertical="center" wrapText="1"/>
    </xf>
    <xf numFmtId="0" fontId="31" fillId="13" borderId="40" xfId="0" applyFont="1" applyFill="1" applyBorder="1" applyAlignment="1">
      <alignment horizontal="center" vertical="center" wrapText="1"/>
    </xf>
    <xf numFmtId="0" fontId="31" fillId="13" borderId="38" xfId="0" applyFont="1" applyFill="1" applyBorder="1" applyAlignment="1">
      <alignment horizontal="center" vertical="center" wrapText="1"/>
    </xf>
    <xf numFmtId="0" fontId="31" fillId="0" borderId="39" xfId="0" applyFont="1" applyBorder="1" applyAlignment="1">
      <alignment horizontal="left" vertical="center" wrapText="1"/>
    </xf>
    <xf numFmtId="0" fontId="31" fillId="0" borderId="42" xfId="0" applyFont="1" applyBorder="1" applyAlignment="1">
      <alignment horizontal="left" vertical="center" wrapText="1"/>
    </xf>
    <xf numFmtId="0" fontId="31" fillId="0" borderId="44" xfId="0" applyFont="1" applyBorder="1" applyAlignment="1">
      <alignment horizontal="left" vertical="center" wrapText="1"/>
    </xf>
    <xf numFmtId="0" fontId="32" fillId="0" borderId="46" xfId="0" applyFont="1" applyBorder="1" applyAlignment="1">
      <alignment horizontal="justify" vertical="center" wrapText="1"/>
    </xf>
    <xf numFmtId="0" fontId="29" fillId="4" borderId="2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37" xfId="0" applyFont="1" applyFill="1" applyBorder="1" applyAlignment="1">
      <alignment horizontal="center" vertical="center" wrapText="1"/>
    </xf>
    <xf numFmtId="9" fontId="32" fillId="2" borderId="54" xfId="1" applyFont="1" applyFill="1" applyBorder="1" applyAlignment="1">
      <alignment horizontal="center" vertical="center" wrapText="1"/>
    </xf>
    <xf numFmtId="10" fontId="29" fillId="4" borderId="35" xfId="0" applyNumberFormat="1" applyFont="1" applyFill="1" applyBorder="1" applyAlignment="1">
      <alignment horizontal="center" vertical="center" wrapText="1"/>
    </xf>
    <xf numFmtId="10" fontId="29" fillId="4" borderId="29" xfId="0" applyNumberFormat="1" applyFont="1" applyFill="1" applyBorder="1" applyAlignment="1">
      <alignment horizontal="center" vertical="center" wrapText="1"/>
    </xf>
    <xf numFmtId="10" fontId="29" fillId="4" borderId="36" xfId="0" applyNumberFormat="1" applyFont="1" applyFill="1" applyBorder="1" applyAlignment="1">
      <alignment horizontal="center" vertical="center" wrapText="1"/>
    </xf>
    <xf numFmtId="0" fontId="31" fillId="0" borderId="73" xfId="0" applyFont="1" applyBorder="1" applyAlignment="1">
      <alignment horizontal="left" vertical="center" wrapText="1"/>
    </xf>
    <xf numFmtId="0" fontId="29" fillId="4" borderId="18" xfId="0" applyFont="1" applyFill="1" applyBorder="1" applyAlignment="1">
      <alignment horizontal="center" vertical="center"/>
    </xf>
    <xf numFmtId="0" fontId="29" fillId="4" borderId="19" xfId="0" applyFont="1" applyFill="1" applyBorder="1" applyAlignment="1">
      <alignment horizontal="center" vertical="center"/>
    </xf>
    <xf numFmtId="0" fontId="29" fillId="4" borderId="27" xfId="0" applyFont="1" applyFill="1" applyBorder="1" applyAlignment="1">
      <alignment horizontal="center" vertical="center"/>
    </xf>
    <xf numFmtId="0" fontId="29" fillId="10" borderId="20" xfId="0" applyFont="1" applyFill="1" applyBorder="1" applyAlignment="1">
      <alignment horizontal="center" vertical="center" wrapText="1"/>
    </xf>
    <xf numFmtId="0" fontId="29" fillId="10" borderId="0" xfId="0" applyFont="1" applyFill="1" applyBorder="1" applyAlignment="1">
      <alignment horizontal="center" vertical="center" wrapText="1"/>
    </xf>
    <xf numFmtId="9" fontId="32" fillId="0" borderId="52" xfId="1" applyFont="1" applyFill="1" applyBorder="1" applyAlignment="1">
      <alignment horizontal="center" vertical="center" wrapText="1"/>
    </xf>
    <xf numFmtId="9" fontId="32" fillId="0" borderId="53" xfId="1" applyFont="1" applyFill="1" applyBorder="1" applyAlignment="1">
      <alignment horizontal="center" vertical="center" wrapText="1"/>
    </xf>
    <xf numFmtId="9" fontId="32" fillId="0" borderId="54" xfId="1" applyFont="1" applyFill="1" applyBorder="1" applyAlignment="1">
      <alignment horizontal="center" vertical="center" wrapText="1"/>
    </xf>
    <xf numFmtId="0" fontId="31" fillId="2" borderId="42" xfId="0" applyFont="1" applyFill="1" applyBorder="1" applyAlignment="1">
      <alignment vertical="center" wrapText="1"/>
    </xf>
    <xf numFmtId="0" fontId="32" fillId="2" borderId="43" xfId="0" applyFont="1" applyFill="1" applyBorder="1" applyAlignment="1">
      <alignment horizontal="justify" vertical="center" wrapText="1"/>
    </xf>
    <xf numFmtId="9" fontId="29" fillId="4" borderId="32" xfId="0" applyNumberFormat="1" applyFont="1" applyFill="1" applyBorder="1" applyAlignment="1">
      <alignment horizontal="center" vertical="center" wrapText="1"/>
    </xf>
    <xf numFmtId="9" fontId="29" fillId="4" borderId="33" xfId="0" applyNumberFormat="1" applyFont="1" applyFill="1" applyBorder="1" applyAlignment="1">
      <alignment horizontal="center" vertical="center" wrapText="1"/>
    </xf>
    <xf numFmtId="9" fontId="29" fillId="4" borderId="34" xfId="0" applyNumberFormat="1" applyFont="1" applyFill="1" applyBorder="1" applyAlignment="1">
      <alignment horizontal="center" vertical="center" wrapText="1"/>
    </xf>
    <xf numFmtId="0" fontId="31" fillId="0" borderId="44" xfId="0" applyFont="1" applyBorder="1" applyAlignment="1">
      <alignment vertical="center" wrapText="1"/>
    </xf>
    <xf numFmtId="0" fontId="33" fillId="0" borderId="78" xfId="0" applyFont="1" applyBorder="1" applyAlignment="1">
      <alignment horizontal="justify" vertical="center" wrapText="1"/>
    </xf>
    <xf numFmtId="0" fontId="32" fillId="0" borderId="79" xfId="0" applyFont="1" applyBorder="1" applyAlignment="1">
      <alignment horizontal="justify" vertical="center" wrapText="1"/>
    </xf>
    <xf numFmtId="0" fontId="32" fillId="0" borderId="80" xfId="0" applyFont="1" applyBorder="1" applyAlignment="1">
      <alignment horizontal="justify" vertical="center" wrapText="1"/>
    </xf>
    <xf numFmtId="9" fontId="30" fillId="0" borderId="28" xfId="1" applyFont="1" applyBorder="1" applyAlignment="1">
      <alignment horizontal="center" vertical="center" wrapText="1"/>
    </xf>
    <xf numFmtId="9" fontId="30" fillId="0" borderId="30" xfId="1" applyFont="1" applyBorder="1" applyAlignment="1">
      <alignment horizontal="center" vertical="center" wrapText="1"/>
    </xf>
    <xf numFmtId="9" fontId="30" fillId="0" borderId="23" xfId="1" applyFont="1" applyBorder="1" applyAlignment="1">
      <alignment horizontal="center" vertical="center" wrapText="1"/>
    </xf>
    <xf numFmtId="9" fontId="30" fillId="0" borderId="52" xfId="1" applyFont="1" applyBorder="1" applyAlignment="1">
      <alignment horizontal="center" vertical="center" wrapText="1"/>
    </xf>
    <xf numFmtId="9" fontId="30" fillId="0" borderId="53" xfId="1" applyFont="1" applyBorder="1" applyAlignment="1">
      <alignment horizontal="center" vertical="center" wrapText="1"/>
    </xf>
    <xf numFmtId="9" fontId="30" fillId="0" borderId="54" xfId="1" applyFont="1" applyBorder="1" applyAlignment="1">
      <alignment horizontal="center" vertical="center" wrapText="1"/>
    </xf>
    <xf numFmtId="0" fontId="32" fillId="0" borderId="8" xfId="0" applyFont="1" applyBorder="1" applyAlignment="1">
      <alignment horizontal="center" vertical="center" wrapText="1"/>
    </xf>
    <xf numFmtId="0" fontId="29" fillId="12" borderId="74" xfId="0" applyFont="1" applyFill="1" applyBorder="1" applyAlignment="1">
      <alignment horizontal="center" vertical="center" wrapText="1"/>
    </xf>
    <xf numFmtId="0" fontId="29" fillId="12" borderId="70" xfId="0" applyFont="1" applyFill="1" applyBorder="1" applyAlignment="1">
      <alignment horizontal="center" vertical="center" wrapText="1"/>
    </xf>
    <xf numFmtId="0" fontId="29" fillId="12" borderId="71" xfId="0" applyFont="1" applyFill="1" applyBorder="1" applyAlignment="1">
      <alignment horizontal="center" vertical="center" wrapText="1"/>
    </xf>
    <xf numFmtId="9" fontId="29" fillId="4" borderId="26" xfId="0" applyNumberFormat="1" applyFont="1" applyFill="1" applyBorder="1" applyAlignment="1">
      <alignment horizontal="center" vertical="center" wrapText="1"/>
    </xf>
    <xf numFmtId="9" fontId="29" fillId="4" borderId="81" xfId="0" applyNumberFormat="1" applyFont="1" applyFill="1" applyBorder="1" applyAlignment="1">
      <alignment horizontal="center" vertical="center" wrapText="1"/>
    </xf>
    <xf numFmtId="9" fontId="29" fillId="4" borderId="22" xfId="0" applyNumberFormat="1" applyFont="1" applyFill="1" applyBorder="1" applyAlignment="1">
      <alignment horizontal="center" vertical="center" wrapText="1"/>
    </xf>
    <xf numFmtId="0" fontId="33" fillId="0" borderId="8" xfId="0" applyFont="1" applyFill="1" applyBorder="1" applyAlignment="1">
      <alignment horizontal="left" vertical="center" wrapText="1"/>
    </xf>
    <xf numFmtId="0" fontId="32" fillId="0" borderId="57" xfId="0" applyFont="1" applyBorder="1" applyAlignment="1">
      <alignment horizontal="center" vertical="center" wrapText="1"/>
    </xf>
    <xf numFmtId="0" fontId="31" fillId="13" borderId="44" xfId="0" applyFont="1" applyFill="1" applyBorder="1" applyAlignment="1">
      <alignment horizontal="center" vertical="center" wrapText="1"/>
    </xf>
    <xf numFmtId="0" fontId="31" fillId="13" borderId="45" xfId="0" applyFont="1" applyFill="1" applyBorder="1" applyAlignment="1">
      <alignment horizontal="center" vertical="center" wrapText="1"/>
    </xf>
    <xf numFmtId="164" fontId="29" fillId="4" borderId="32" xfId="0" applyNumberFormat="1" applyFont="1" applyFill="1" applyBorder="1" applyAlignment="1">
      <alignment horizontal="center" vertical="center" wrapText="1"/>
    </xf>
    <xf numFmtId="164" fontId="29" fillId="4" borderId="33" xfId="0" applyNumberFormat="1" applyFont="1" applyFill="1" applyBorder="1" applyAlignment="1">
      <alignment horizontal="center" vertical="center" wrapText="1"/>
    </xf>
    <xf numFmtId="164" fontId="29" fillId="4" borderId="34" xfId="0" applyNumberFormat="1" applyFont="1" applyFill="1" applyBorder="1" applyAlignment="1">
      <alignment horizontal="center" vertical="center" wrapText="1"/>
    </xf>
    <xf numFmtId="0" fontId="31" fillId="0" borderId="76" xfId="0" applyFont="1" applyBorder="1" applyAlignment="1">
      <alignment horizontal="left" vertical="center" wrapText="1"/>
    </xf>
    <xf numFmtId="0" fontId="32" fillId="0" borderId="77" xfId="0" applyFont="1" applyBorder="1" applyAlignment="1">
      <alignment horizontal="justify" vertical="center" wrapText="1"/>
    </xf>
    <xf numFmtId="9" fontId="32" fillId="0" borderId="57" xfId="1" applyFont="1" applyBorder="1" applyAlignment="1">
      <alignment horizontal="center" vertical="center" wrapText="1"/>
    </xf>
    <xf numFmtId="9" fontId="32" fillId="0" borderId="38" xfId="1" applyFont="1" applyBorder="1" applyAlignment="1">
      <alignment horizontal="center" vertical="center" wrapText="1"/>
    </xf>
    <xf numFmtId="9" fontId="32" fillId="0" borderId="40" xfId="1" applyFont="1" applyBorder="1" applyAlignment="1">
      <alignment horizontal="center" vertical="center" wrapText="1"/>
    </xf>
    <xf numFmtId="9" fontId="32" fillId="0" borderId="8" xfId="1" applyFont="1" applyBorder="1" applyAlignment="1">
      <alignment horizontal="center" vertical="center" wrapText="1"/>
    </xf>
    <xf numFmtId="0" fontId="29" fillId="3" borderId="66"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29" fillId="3" borderId="67"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9" fillId="0" borderId="69" xfId="0" applyFont="1" applyFill="1" applyBorder="1" applyAlignment="1">
      <alignment horizontal="center" vertical="center" wrapText="1"/>
    </xf>
    <xf numFmtId="0" fontId="29" fillId="3" borderId="69"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10" borderId="8" xfId="0" applyFont="1" applyFill="1" applyBorder="1" applyAlignment="1">
      <alignment horizontal="center" vertical="center" wrapText="1"/>
    </xf>
    <xf numFmtId="0" fontId="31" fillId="13"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9" fontId="32" fillId="0" borderId="40" xfId="1" applyFont="1" applyFill="1" applyBorder="1" applyAlignment="1">
      <alignment horizontal="center" vertical="center" wrapText="1"/>
    </xf>
    <xf numFmtId="9" fontId="32" fillId="0" borderId="8" xfId="1" applyFont="1" applyFill="1" applyBorder="1" applyAlignment="1">
      <alignment horizontal="center" vertical="center" wrapText="1"/>
    </xf>
    <xf numFmtId="9" fontId="32" fillId="0" borderId="45" xfId="1" applyFont="1" applyFill="1" applyBorder="1" applyAlignment="1">
      <alignment horizontal="center" vertical="center" wrapText="1"/>
    </xf>
  </cellXfs>
  <cellStyles count="2">
    <cellStyle name="Normal" xfId="0" builtinId="0"/>
    <cellStyle name="Porcentaje" xfId="1" builtinId="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ecretariajuridica.gov.co/transparencia/planeacion/politicas-lineamientos-y-manuales/plan-anticorrupci%C3%B3n-y-atenci%C3%B3n-al-10" TargetMode="External"/><Relationship Id="rId7" Type="http://schemas.openxmlformats.org/officeDocument/2006/relationships/hyperlink" Target="https://secretariajuridica.gov.co/sites/default/files/planeacion/2311300-PL-016%20Plan%20Institucional%20de%20Capacitacio%CC%81n_copia_controlada.pdf" TargetMode="External"/><Relationship Id="rId2" Type="http://schemas.openxmlformats.org/officeDocument/2006/relationships/hyperlink" Target="https://secretariajuridica.gov.co/intranet/noticias/versi%C3%B3n-preliminar-del-plan-anticorrupci%C3%B3n-y-atenci%C3%B3n-la-ciudadan%C3%ADa" TargetMode="External"/><Relationship Id="rId1" Type="http://schemas.openxmlformats.org/officeDocument/2006/relationships/hyperlink" Target="https://www.secretariajuridica.gov.co/noticias/versi%C3%B3n-preliminar-del-plan-anticorrupci%C3%B3n-y-atenci%C3%B3n-la-ciudadan%C3%ADa" TargetMode="External"/><Relationship Id="rId6" Type="http://schemas.openxmlformats.org/officeDocument/2006/relationships/hyperlink" Target="https://secretariajuridica.gov.co/intranet" TargetMode="External"/><Relationship Id="rId5" Type="http://schemas.openxmlformats.org/officeDocument/2006/relationships/hyperlink" Target="https://www.secretariajuridica.gov.co/transparencia/instrumentos-gestion-informacion-publica/Informe-pqr-denuncias-solicitudes" TargetMode="External"/><Relationship Id="rId4" Type="http://schemas.openxmlformats.org/officeDocument/2006/relationships/hyperlink" Target="https://www.secretariajuridica.gov.co/noticias?page=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juridica.gov.co/transparencia/planeacion/politicas-lineamientos-y-manuales/plan-anticorrupci%C3%B3n-y-atenci%C3%B3n-al-10" TargetMode="External"/><Relationship Id="rId7" Type="http://schemas.openxmlformats.org/officeDocument/2006/relationships/printerSettings" Target="../printerSettings/printerSettings2.bin"/><Relationship Id="rId2" Type="http://schemas.openxmlformats.org/officeDocument/2006/relationships/hyperlink" Target="https://secretariajuridica.gov.co/intranet/noticias/versi%C3%B3n-preliminar-del-plan-anticorrupci%C3%B3n-y-atenci%C3%B3n-la-ciudadan%C3%ADa" TargetMode="External"/><Relationship Id="rId1" Type="http://schemas.openxmlformats.org/officeDocument/2006/relationships/hyperlink" Target="https://www.secretariajuridica.gov.co/noticias/versi%C3%B3n-preliminar-del-plan-anticorrupci%C3%B3n-y-atenci%C3%B3n-la-ciudadan%C3%ADa" TargetMode="External"/><Relationship Id="rId6" Type="http://schemas.openxmlformats.org/officeDocument/2006/relationships/hyperlink" Target="https://secretariajuridica.gov.co/sites/default/files/planeacion/2311300-PL-016%20Plan%20Institucional%20de%20Capacitacio%CC%81n_copia_controlada.pdf" TargetMode="External"/><Relationship Id="rId5" Type="http://schemas.openxmlformats.org/officeDocument/2006/relationships/hyperlink" Target="https://secretariajuridica.gov.co/intranet" TargetMode="External"/><Relationship Id="rId4" Type="http://schemas.openxmlformats.org/officeDocument/2006/relationships/hyperlink" Target="https://www.secretariajuridica.gov.co/transparencia/instrumentos-gestion-informacion-publica/Informe-pqr-denuncias-solicitud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ecretariajuridica.gov.co/transparencia/7_datos_abiertos?field_datos_abiertos_target_id=119&amp;field_fecha_de_emision_document_value=All" TargetMode="External"/><Relationship Id="rId3" Type="http://schemas.openxmlformats.org/officeDocument/2006/relationships/hyperlink" Target="https://secretariajuridica.gov.co/transparencia/planeacion/politicas-lineamientos-y-manuales/plan-anticorrupci%C3%B3n-y-atenci%C3%B3n-al-10" TargetMode="External"/><Relationship Id="rId7" Type="http://schemas.openxmlformats.org/officeDocument/2006/relationships/hyperlink" Target="https://www.secretariajuridica.gov.co/transparencia/7_datos_abiertos?field_datos_abiertos_target_id=118&amp;field_fecha_de_emision_document_value=All" TargetMode="External"/><Relationship Id="rId2" Type="http://schemas.openxmlformats.org/officeDocument/2006/relationships/hyperlink" Target="https://secretariajuridica.gov.co/intranet/noticias/versi%C3%B3n-preliminar-del-plan-anticorrupci%C3%B3n-y-atenci%C3%B3n-la-ciudadan%C3%ADa" TargetMode="External"/><Relationship Id="rId1" Type="http://schemas.openxmlformats.org/officeDocument/2006/relationships/hyperlink" Target="https://www.secretariajuridica.gov.co/noticias/versi%C3%B3n-preliminar-del-plan-anticorrupci%C3%B3n-y-atenci%C3%B3n-la-ciudadan%C3%ADa" TargetMode="External"/><Relationship Id="rId6" Type="http://schemas.openxmlformats.org/officeDocument/2006/relationships/hyperlink" Target="https://secretariajuridica.gov.co/sites/default/files/planeacion/2311300-PL-016%20Plan%20Institucional%20de%20Capacitacio%CC%81n_copia_controlada.pdf" TargetMode="External"/><Relationship Id="rId5" Type="http://schemas.openxmlformats.org/officeDocument/2006/relationships/hyperlink" Target="https://secretariajuridica.gov.co/intranet" TargetMode="External"/><Relationship Id="rId4" Type="http://schemas.openxmlformats.org/officeDocument/2006/relationships/hyperlink" Target="https://www.secretariajuridica.gov.co/transparencia/instrumentos-gestion-informacion-publica/Informe-pqr-denuncias-solicitudes"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33"/>
  <sheetViews>
    <sheetView zoomScale="80" zoomScaleNormal="80" workbookViewId="0">
      <selection activeCell="F4" sqref="F4:G4"/>
    </sheetView>
  </sheetViews>
  <sheetFormatPr baseColWidth="10" defaultRowHeight="12"/>
  <cols>
    <col min="1" max="1" width="24.85546875" style="5" customWidth="1"/>
    <col min="2" max="2" width="3.85546875" style="5" customWidth="1"/>
    <col min="3" max="3" width="37.140625" style="5" customWidth="1"/>
    <col min="4" max="4" width="15.140625" style="5" customWidth="1"/>
    <col min="5" max="5" width="56" style="5" customWidth="1"/>
    <col min="6" max="6" width="28.7109375" style="5" customWidth="1"/>
    <col min="7" max="7" width="45.5703125" style="5" customWidth="1"/>
    <col min="8" max="8" width="5" style="5" customWidth="1"/>
    <col min="9" max="9" width="11.42578125" style="5"/>
    <col min="10" max="10" width="15.7109375" style="5" customWidth="1"/>
    <col min="11" max="16384" width="11.42578125" style="5"/>
  </cols>
  <sheetData>
    <row r="2" spans="1:15">
      <c r="A2" s="412" t="s">
        <v>21</v>
      </c>
      <c r="B2" s="412"/>
      <c r="C2" s="412"/>
      <c r="D2" s="412"/>
      <c r="E2" s="412"/>
      <c r="F2" s="412"/>
      <c r="G2" s="412"/>
    </row>
    <row r="3" spans="1:15" ht="27.75" customHeight="1">
      <c r="A3" s="412" t="s">
        <v>586</v>
      </c>
      <c r="B3" s="412"/>
      <c r="C3" s="412"/>
      <c r="D3" s="412"/>
      <c r="E3" s="412"/>
      <c r="F3" s="412"/>
      <c r="G3" s="412"/>
    </row>
    <row r="4" spans="1:15">
      <c r="A4" s="413" t="s">
        <v>313</v>
      </c>
      <c r="B4" s="413"/>
      <c r="C4" s="413"/>
      <c r="D4" s="413"/>
      <c r="E4" s="413"/>
      <c r="F4" s="414" t="s">
        <v>314</v>
      </c>
      <c r="G4" s="414"/>
    </row>
    <row r="5" spans="1:15">
      <c r="A5" s="6"/>
      <c r="B5" s="6"/>
      <c r="C5" s="6"/>
      <c r="D5" s="6"/>
      <c r="E5" s="6"/>
      <c r="F5" s="6"/>
      <c r="G5" s="6"/>
    </row>
    <row r="6" spans="1:15" ht="12.75" thickBot="1">
      <c r="A6" s="415" t="s">
        <v>22</v>
      </c>
      <c r="B6" s="416"/>
      <c r="C6" s="416"/>
      <c r="D6" s="416"/>
      <c r="E6" s="416"/>
      <c r="F6" s="416"/>
      <c r="G6" s="417"/>
    </row>
    <row r="7" spans="1:15" ht="33" customHeight="1">
      <c r="A7" s="379" t="s">
        <v>0</v>
      </c>
      <c r="B7" s="405" t="s">
        <v>43</v>
      </c>
      <c r="C7" s="406"/>
      <c r="D7" s="379" t="s">
        <v>35</v>
      </c>
      <c r="E7" s="7" t="s">
        <v>36</v>
      </c>
      <c r="F7" s="379" t="s">
        <v>1</v>
      </c>
      <c r="G7" s="379" t="s">
        <v>44</v>
      </c>
      <c r="J7" s="448">
        <v>11049</v>
      </c>
      <c r="K7" s="449"/>
      <c r="L7" s="448">
        <v>11536</v>
      </c>
      <c r="M7" s="449"/>
      <c r="N7" s="448">
        <v>11658</v>
      </c>
      <c r="O7" s="449"/>
    </row>
    <row r="8" spans="1:15" ht="30.75" thickBot="1">
      <c r="A8" s="380"/>
      <c r="B8" s="407"/>
      <c r="C8" s="408"/>
      <c r="D8" s="380"/>
      <c r="E8" s="8" t="s">
        <v>37</v>
      </c>
      <c r="F8" s="380"/>
      <c r="G8" s="380"/>
      <c r="I8" s="46" t="s">
        <v>211</v>
      </c>
      <c r="J8" s="46" t="s">
        <v>212</v>
      </c>
      <c r="K8" s="46" t="s">
        <v>213</v>
      </c>
      <c r="L8" s="46" t="s">
        <v>212</v>
      </c>
      <c r="M8" s="46" t="s">
        <v>213</v>
      </c>
      <c r="N8" s="46" t="s">
        <v>212</v>
      </c>
      <c r="O8" s="46" t="s">
        <v>213</v>
      </c>
    </row>
    <row r="9" spans="1:15" ht="24.75" thickBot="1">
      <c r="A9" s="418" t="s">
        <v>42</v>
      </c>
      <c r="B9" s="1">
        <v>1</v>
      </c>
      <c r="C9" s="2" t="s">
        <v>2</v>
      </c>
      <c r="D9" s="4" t="s">
        <v>23</v>
      </c>
      <c r="E9" s="2" t="s">
        <v>284</v>
      </c>
      <c r="F9" s="3" t="s">
        <v>3</v>
      </c>
      <c r="G9" s="373" t="s">
        <v>227</v>
      </c>
      <c r="I9" s="47">
        <f>1/3</f>
        <v>0.33333333333333331</v>
      </c>
      <c r="J9" s="48">
        <v>0</v>
      </c>
      <c r="K9" s="409">
        <f>($I$9*J9)+($I$10*J10)+($I$11*J11)</f>
        <v>0.4443333333333333</v>
      </c>
      <c r="L9" s="49"/>
      <c r="M9" s="409">
        <f>($I$9*L9)+($I$10*L10)+($I$11*L11)</f>
        <v>0</v>
      </c>
      <c r="N9" s="49"/>
      <c r="O9" s="445">
        <f>($I$9*N9)+($I$10*N10)+($I$11*N11)</f>
        <v>0</v>
      </c>
    </row>
    <row r="10" spans="1:15" ht="108" customHeight="1" thickBot="1">
      <c r="A10" s="419"/>
      <c r="B10" s="1">
        <v>2</v>
      </c>
      <c r="C10" s="3" t="s">
        <v>4</v>
      </c>
      <c r="D10" s="3" t="s">
        <v>24</v>
      </c>
      <c r="E10" s="3" t="s">
        <v>216</v>
      </c>
      <c r="F10" s="3" t="s">
        <v>3</v>
      </c>
      <c r="G10" s="374"/>
      <c r="I10" s="50">
        <f>1/3</f>
        <v>0.33333333333333331</v>
      </c>
      <c r="J10" s="41">
        <v>1</v>
      </c>
      <c r="K10" s="410"/>
      <c r="L10" s="42"/>
      <c r="M10" s="410"/>
      <c r="N10" s="42"/>
      <c r="O10" s="446"/>
    </row>
    <row r="11" spans="1:15" ht="60.75" thickBot="1">
      <c r="A11" s="420"/>
      <c r="B11" s="1">
        <v>3</v>
      </c>
      <c r="C11" s="3" t="s">
        <v>5</v>
      </c>
      <c r="D11" s="3" t="s">
        <v>25</v>
      </c>
      <c r="E11" s="3" t="s">
        <v>285</v>
      </c>
      <c r="F11" s="3" t="s">
        <v>3</v>
      </c>
      <c r="G11" s="375"/>
      <c r="I11" s="51">
        <f>1/3</f>
        <v>0.33333333333333331</v>
      </c>
      <c r="J11" s="52">
        <v>0.33300000000000002</v>
      </c>
      <c r="K11" s="411"/>
      <c r="L11" s="53"/>
      <c r="M11" s="411"/>
      <c r="N11" s="53"/>
      <c r="O11" s="447"/>
    </row>
    <row r="12" spans="1:15" ht="108.75" customHeight="1" thickBot="1">
      <c r="A12" s="389" t="s">
        <v>41</v>
      </c>
      <c r="B12" s="1">
        <v>1</v>
      </c>
      <c r="C12" s="3" t="s">
        <v>6</v>
      </c>
      <c r="D12" s="88" t="s">
        <v>217</v>
      </c>
      <c r="E12" s="3" t="s">
        <v>286</v>
      </c>
      <c r="F12" s="3" t="s">
        <v>7</v>
      </c>
      <c r="G12" s="421" t="s">
        <v>226</v>
      </c>
      <c r="I12" s="54">
        <f>1/2</f>
        <v>0.5</v>
      </c>
      <c r="J12" s="48">
        <v>1</v>
      </c>
      <c r="K12" s="470">
        <f>($I$12*J12)+($I$13*J13)</f>
        <v>1</v>
      </c>
      <c r="L12" s="55"/>
      <c r="M12" s="470">
        <f>($I$12*L12)+($I$13*L13)</f>
        <v>0</v>
      </c>
      <c r="N12" s="48"/>
      <c r="O12" s="472">
        <f>($I$12*N12)+($I$13*N13)</f>
        <v>0</v>
      </c>
    </row>
    <row r="13" spans="1:15" ht="60.75" thickBot="1">
      <c r="A13" s="390"/>
      <c r="B13" s="1">
        <v>2</v>
      </c>
      <c r="C13" s="3" t="s">
        <v>8</v>
      </c>
      <c r="D13" s="3" t="s">
        <v>26</v>
      </c>
      <c r="E13" s="3" t="s">
        <v>218</v>
      </c>
      <c r="F13" s="3" t="s">
        <v>3</v>
      </c>
      <c r="G13" s="422"/>
      <c r="I13" s="56">
        <f>1/2</f>
        <v>0.5</v>
      </c>
      <c r="J13" s="52">
        <v>1</v>
      </c>
      <c r="K13" s="471"/>
      <c r="L13" s="57"/>
      <c r="M13" s="471"/>
      <c r="N13" s="52"/>
      <c r="O13" s="473"/>
    </row>
    <row r="14" spans="1:15" ht="188.25" customHeight="1" thickBot="1">
      <c r="A14" s="418" t="s">
        <v>40</v>
      </c>
      <c r="B14" s="1">
        <v>1</v>
      </c>
      <c r="C14" s="3" t="s">
        <v>9</v>
      </c>
      <c r="D14" s="3" t="s">
        <v>219</v>
      </c>
      <c r="E14" s="3" t="s">
        <v>287</v>
      </c>
      <c r="F14" s="3" t="s">
        <v>3</v>
      </c>
      <c r="G14" s="373" t="s">
        <v>226</v>
      </c>
      <c r="I14" s="47">
        <f>1/3</f>
        <v>0.33333333333333331</v>
      </c>
      <c r="J14" s="48">
        <v>1</v>
      </c>
      <c r="K14" s="409">
        <f>($I$14*J14)+($I$15*J15)+($I$17*J17)</f>
        <v>1</v>
      </c>
      <c r="L14" s="48"/>
      <c r="M14" s="409">
        <f>($I$14*L14)+($I$15*L15)+($I$17*L17)</f>
        <v>0</v>
      </c>
      <c r="N14" s="48"/>
      <c r="O14" s="445">
        <f>($I$14*N14)+($I$15*N15)+($I$17*N17)</f>
        <v>0</v>
      </c>
    </row>
    <row r="15" spans="1:15" ht="89.25" customHeight="1">
      <c r="A15" s="419"/>
      <c r="B15" s="421">
        <v>2</v>
      </c>
      <c r="C15" s="373" t="s">
        <v>10</v>
      </c>
      <c r="D15" s="421" t="s">
        <v>27</v>
      </c>
      <c r="E15" s="376" t="s">
        <v>220</v>
      </c>
      <c r="F15" s="423" t="s">
        <v>221</v>
      </c>
      <c r="G15" s="374"/>
      <c r="I15" s="464">
        <f>1/3</f>
        <v>0.33333333333333331</v>
      </c>
      <c r="J15" s="465">
        <v>1</v>
      </c>
      <c r="K15" s="410"/>
      <c r="L15" s="465"/>
      <c r="M15" s="410"/>
      <c r="N15" s="465"/>
      <c r="O15" s="446"/>
    </row>
    <row r="16" spans="1:15" ht="15.75" hidden="1" customHeight="1" thickBot="1">
      <c r="A16" s="419"/>
      <c r="B16" s="422"/>
      <c r="C16" s="375"/>
      <c r="D16" s="422"/>
      <c r="E16" s="377"/>
      <c r="F16" s="424"/>
      <c r="G16" s="374"/>
      <c r="I16" s="464"/>
      <c r="J16" s="465"/>
      <c r="K16" s="410"/>
      <c r="L16" s="465"/>
      <c r="M16" s="410"/>
      <c r="N16" s="465"/>
      <c r="O16" s="446"/>
    </row>
    <row r="17" spans="1:19" ht="195.75" customHeight="1" thickBot="1">
      <c r="A17" s="420"/>
      <c r="B17" s="1">
        <v>3</v>
      </c>
      <c r="C17" s="3" t="s">
        <v>11</v>
      </c>
      <c r="D17" s="3" t="s">
        <v>28</v>
      </c>
      <c r="E17" s="89" t="s">
        <v>288</v>
      </c>
      <c r="F17" s="3" t="s">
        <v>3</v>
      </c>
      <c r="G17" s="375"/>
      <c r="I17" s="58">
        <f>1/3</f>
        <v>0.33333333333333331</v>
      </c>
      <c r="J17" s="59">
        <v>1</v>
      </c>
      <c r="K17" s="411"/>
      <c r="L17" s="59"/>
      <c r="M17" s="411"/>
      <c r="N17" s="59"/>
      <c r="O17" s="447"/>
    </row>
    <row r="18" spans="1:19" ht="163.5" customHeight="1" thickBot="1">
      <c r="A18" s="391" t="s">
        <v>39</v>
      </c>
      <c r="B18" s="1">
        <v>1</v>
      </c>
      <c r="C18" s="2" t="s">
        <v>12</v>
      </c>
      <c r="D18" s="2" t="s">
        <v>29</v>
      </c>
      <c r="E18" s="2" t="s">
        <v>289</v>
      </c>
      <c r="F18" s="2" t="s">
        <v>13</v>
      </c>
      <c r="G18" s="376" t="s">
        <v>225</v>
      </c>
      <c r="I18" s="54">
        <f>1/2</f>
        <v>0.5</v>
      </c>
      <c r="J18" s="48">
        <v>0.33300000000000002</v>
      </c>
      <c r="K18" s="470">
        <f>($I$18*J18)+($I$19*J19)</f>
        <v>0.33300000000000002</v>
      </c>
      <c r="L18" s="55"/>
      <c r="M18" s="470">
        <f>($I$18*L18)+($I$19*L19)</f>
        <v>0</v>
      </c>
      <c r="N18" s="48"/>
      <c r="O18" s="472">
        <f>($I$18*N18)+($I$19*N19)</f>
        <v>0</v>
      </c>
    </row>
    <row r="19" spans="1:19" ht="163.5" customHeight="1" thickBot="1">
      <c r="A19" s="392"/>
      <c r="B19" s="1">
        <v>1</v>
      </c>
      <c r="C19" s="2" t="s">
        <v>14</v>
      </c>
      <c r="D19" s="2" t="s">
        <v>30</v>
      </c>
      <c r="E19" s="2" t="s">
        <v>290</v>
      </c>
      <c r="F19" s="2" t="s">
        <v>3</v>
      </c>
      <c r="G19" s="377"/>
      <c r="I19" s="56">
        <f>1/2</f>
        <v>0.5</v>
      </c>
      <c r="J19" s="52">
        <v>0.33300000000000002</v>
      </c>
      <c r="K19" s="471"/>
      <c r="L19" s="57"/>
      <c r="M19" s="471"/>
      <c r="N19" s="52"/>
      <c r="O19" s="473"/>
    </row>
    <row r="20" spans="1:19" ht="43.5" customHeight="1" thickBot="1">
      <c r="A20" s="418" t="s">
        <v>38</v>
      </c>
      <c r="B20" s="1">
        <v>1</v>
      </c>
      <c r="C20" s="2" t="s">
        <v>15</v>
      </c>
      <c r="D20" s="2" t="s">
        <v>31</v>
      </c>
      <c r="E20" s="2" t="s">
        <v>222</v>
      </c>
      <c r="F20" s="2" t="s">
        <v>16</v>
      </c>
      <c r="G20" s="373" t="s">
        <v>228</v>
      </c>
      <c r="I20" s="54">
        <f>1/4</f>
        <v>0.25</v>
      </c>
      <c r="J20" s="48">
        <v>1</v>
      </c>
      <c r="K20" s="409">
        <f>($I$20*J20)+($I$21*J21)+($I$22*J22)+($I$23*J23)</f>
        <v>0.58325000000000005</v>
      </c>
      <c r="L20" s="55"/>
      <c r="M20" s="409">
        <f>($I$20*L20)+($I$21*L21)+($I$22*L22)+($I$23*L23)</f>
        <v>0</v>
      </c>
      <c r="N20" s="48"/>
      <c r="O20" s="445">
        <f>($I$20*N20)+($I$21*N21)+($I$22*N22)+($I$23*N23)</f>
        <v>0</v>
      </c>
      <c r="Q20" s="5">
        <v>14</v>
      </c>
      <c r="R20" s="5">
        <v>8</v>
      </c>
      <c r="S20" s="5">
        <f>R20/Q20</f>
        <v>0.5714285714285714</v>
      </c>
    </row>
    <row r="21" spans="1:19" ht="72.75" thickBot="1">
      <c r="A21" s="419"/>
      <c r="B21" s="1">
        <v>2</v>
      </c>
      <c r="C21" s="2" t="s">
        <v>17</v>
      </c>
      <c r="D21" s="2" t="s">
        <v>32</v>
      </c>
      <c r="E21" s="2" t="s">
        <v>223</v>
      </c>
      <c r="F21" s="2" t="s">
        <v>16</v>
      </c>
      <c r="G21" s="374"/>
      <c r="I21" s="60">
        <f>1/4</f>
        <v>0.25</v>
      </c>
      <c r="J21" s="41">
        <v>1</v>
      </c>
      <c r="K21" s="410"/>
      <c r="L21" s="40"/>
      <c r="M21" s="410"/>
      <c r="N21" s="41"/>
      <c r="O21" s="446"/>
    </row>
    <row r="22" spans="1:19" ht="36" customHeight="1" thickBot="1">
      <c r="A22" s="419"/>
      <c r="B22" s="1">
        <v>3</v>
      </c>
      <c r="C22" s="2" t="s">
        <v>18</v>
      </c>
      <c r="D22" s="2" t="s">
        <v>33</v>
      </c>
      <c r="E22" s="2" t="s">
        <v>224</v>
      </c>
      <c r="F22" s="2" t="s">
        <v>16</v>
      </c>
      <c r="G22" s="374"/>
      <c r="I22" s="60">
        <f>1/4</f>
        <v>0.25</v>
      </c>
      <c r="J22" s="41">
        <v>0.33300000000000002</v>
      </c>
      <c r="K22" s="410"/>
      <c r="L22" s="40"/>
      <c r="M22" s="410"/>
      <c r="N22" s="41"/>
      <c r="O22" s="446"/>
    </row>
    <row r="23" spans="1:19" ht="36.75" thickBot="1">
      <c r="A23" s="420"/>
      <c r="B23" s="1">
        <v>4</v>
      </c>
      <c r="C23" s="2" t="s">
        <v>19</v>
      </c>
      <c r="D23" s="2" t="s">
        <v>34</v>
      </c>
      <c r="E23" s="2" t="s">
        <v>291</v>
      </c>
      <c r="F23" s="2" t="s">
        <v>20</v>
      </c>
      <c r="G23" s="375"/>
      <c r="I23" s="56">
        <f>1/4</f>
        <v>0.25</v>
      </c>
      <c r="J23" s="52"/>
      <c r="K23" s="411"/>
      <c r="L23" s="57"/>
      <c r="M23" s="411"/>
      <c r="N23" s="52"/>
      <c r="O23" s="447"/>
    </row>
    <row r="24" spans="1:19" ht="12.75" customHeight="1">
      <c r="A24" s="393" t="s">
        <v>45</v>
      </c>
      <c r="B24" s="394"/>
      <c r="C24" s="394"/>
      <c r="D24" s="394"/>
      <c r="E24" s="394"/>
      <c r="F24" s="395"/>
      <c r="G24" s="91">
        <v>0.67</v>
      </c>
      <c r="I24" s="488" t="s">
        <v>214</v>
      </c>
      <c r="J24" s="488"/>
      <c r="K24" s="83">
        <f>+AVERAGE(K9:K23)</f>
        <v>0.6721166666666667</v>
      </c>
      <c r="L24" s="84"/>
      <c r="M24" s="83">
        <f>+AVERAGE(M9:M23)</f>
        <v>0</v>
      </c>
      <c r="N24" s="84"/>
      <c r="O24" s="83">
        <f>+AVERAGE(O9:O23)</f>
        <v>0</v>
      </c>
    </row>
    <row r="27" spans="1:19" ht="13.5" customHeight="1" thickBot="1">
      <c r="A27" s="396" t="s">
        <v>46</v>
      </c>
      <c r="B27" s="397"/>
      <c r="C27" s="397"/>
      <c r="D27" s="397"/>
      <c r="E27" s="397"/>
      <c r="F27" s="397"/>
      <c r="G27" s="398"/>
    </row>
    <row r="28" spans="1:19" ht="36.75" customHeight="1">
      <c r="A28" s="379" t="s">
        <v>0</v>
      </c>
      <c r="B28" s="405" t="s">
        <v>43</v>
      </c>
      <c r="C28" s="406"/>
      <c r="D28" s="379" t="s">
        <v>35</v>
      </c>
      <c r="E28" s="7" t="s">
        <v>36</v>
      </c>
      <c r="F28" s="379" t="s">
        <v>1</v>
      </c>
      <c r="G28" s="379" t="s">
        <v>44</v>
      </c>
      <c r="J28" s="448">
        <v>11049</v>
      </c>
      <c r="K28" s="449"/>
      <c r="L28" s="448">
        <v>11536</v>
      </c>
      <c r="M28" s="449"/>
      <c r="N28" s="448">
        <v>11658</v>
      </c>
      <c r="O28" s="449"/>
      <c r="Q28" s="5">
        <f>SUM(Q24:Q27)</f>
        <v>0</v>
      </c>
      <c r="R28" s="5">
        <v>5</v>
      </c>
      <c r="S28" s="5">
        <f>Q28/R28</f>
        <v>0</v>
      </c>
    </row>
    <row r="29" spans="1:19" ht="14.25" customHeight="1" thickBot="1">
      <c r="A29" s="380"/>
      <c r="B29" s="407"/>
      <c r="C29" s="408"/>
      <c r="D29" s="380"/>
      <c r="E29" s="8" t="s">
        <v>37</v>
      </c>
      <c r="F29" s="380"/>
      <c r="G29" s="380"/>
      <c r="I29" s="46" t="s">
        <v>211</v>
      </c>
      <c r="J29" s="46" t="s">
        <v>212</v>
      </c>
      <c r="K29" s="46" t="s">
        <v>213</v>
      </c>
      <c r="L29" s="46" t="s">
        <v>212</v>
      </c>
      <c r="M29" s="46" t="s">
        <v>213</v>
      </c>
      <c r="N29" s="46" t="s">
        <v>212</v>
      </c>
      <c r="O29" s="46" t="s">
        <v>213</v>
      </c>
    </row>
    <row r="30" spans="1:19" ht="134.25" customHeight="1" thickBot="1">
      <c r="A30" s="11" t="s">
        <v>231</v>
      </c>
      <c r="B30" s="399" t="s">
        <v>47</v>
      </c>
      <c r="C30" s="400"/>
      <c r="D30" s="10" t="s">
        <v>51</v>
      </c>
      <c r="E30" s="10" t="s">
        <v>292</v>
      </c>
      <c r="F30" s="10" t="s">
        <v>48</v>
      </c>
      <c r="G30" s="378" t="s">
        <v>230</v>
      </c>
      <c r="I30" s="61">
        <v>0.33333333333333337</v>
      </c>
      <c r="J30" s="62">
        <v>1</v>
      </c>
      <c r="K30" s="381">
        <f>($I$30*J30)+($I$31*J31)+($I$32*J32)</f>
        <v>0.66666666666666674</v>
      </c>
      <c r="L30" s="64"/>
      <c r="M30" s="381">
        <f>($I$30*L30)+($I$31*L31)+($I$32*L32)</f>
        <v>0</v>
      </c>
      <c r="N30" s="64"/>
      <c r="O30" s="381">
        <f>($I$30*N30)+($I$31*N31)+($I$32*N32)</f>
        <v>0</v>
      </c>
    </row>
    <row r="31" spans="1:19" ht="201.75" customHeight="1" thickBot="1">
      <c r="A31" s="11" t="s">
        <v>232</v>
      </c>
      <c r="B31" s="401" t="s">
        <v>49</v>
      </c>
      <c r="C31" s="400"/>
      <c r="D31" s="10" t="s">
        <v>52</v>
      </c>
      <c r="E31" s="10" t="s">
        <v>229</v>
      </c>
      <c r="F31" s="10" t="s">
        <v>48</v>
      </c>
      <c r="G31" s="369"/>
      <c r="I31" s="61">
        <v>0.33333333333333337</v>
      </c>
      <c r="J31" s="62">
        <v>1</v>
      </c>
      <c r="K31" s="382"/>
      <c r="L31" s="64"/>
      <c r="M31" s="382"/>
      <c r="N31" s="63"/>
      <c r="O31" s="382"/>
    </row>
    <row r="32" spans="1:19" ht="45.75" customHeight="1" thickBot="1">
      <c r="A32" s="11" t="s">
        <v>233</v>
      </c>
      <c r="B32" s="401" t="s">
        <v>50</v>
      </c>
      <c r="C32" s="400"/>
      <c r="D32" s="10" t="s">
        <v>53</v>
      </c>
      <c r="E32" s="10"/>
      <c r="F32" s="10" t="s">
        <v>48</v>
      </c>
      <c r="G32" s="370"/>
      <c r="I32" s="61">
        <v>0.33333333333333337</v>
      </c>
      <c r="J32" s="62"/>
      <c r="K32" s="383"/>
      <c r="L32" s="64"/>
      <c r="M32" s="383"/>
      <c r="N32" s="63"/>
      <c r="O32" s="383"/>
    </row>
    <row r="33" spans="1:15" ht="12.75" customHeight="1">
      <c r="A33" s="402" t="s">
        <v>54</v>
      </c>
      <c r="B33" s="403"/>
      <c r="C33" s="403"/>
      <c r="D33" s="403"/>
      <c r="E33" s="403"/>
      <c r="F33" s="404"/>
      <c r="G33" s="92">
        <v>0.67</v>
      </c>
      <c r="I33" s="488" t="s">
        <v>214</v>
      </c>
      <c r="J33" s="488"/>
      <c r="K33" s="81">
        <f>+AVERAGE(K30:K32)</f>
        <v>0.66666666666666674</v>
      </c>
      <c r="L33" s="82"/>
      <c r="M33" s="81">
        <f>+AVERAGE(M30:M32)</f>
        <v>0</v>
      </c>
      <c r="N33" s="82"/>
      <c r="O33" s="81">
        <f>+AVERAGE(O30:O32)</f>
        <v>0</v>
      </c>
    </row>
    <row r="36" spans="1:15" ht="13.5" customHeight="1" thickBot="1">
      <c r="A36" s="396" t="s">
        <v>78</v>
      </c>
      <c r="B36" s="397"/>
      <c r="C36" s="397"/>
      <c r="D36" s="397"/>
      <c r="E36" s="397"/>
      <c r="F36" s="397"/>
      <c r="G36" s="398"/>
    </row>
    <row r="37" spans="1:15" ht="27.75" customHeight="1">
      <c r="A37" s="379" t="s">
        <v>0</v>
      </c>
      <c r="B37" s="405" t="s">
        <v>43</v>
      </c>
      <c r="C37" s="406"/>
      <c r="D37" s="379" t="s">
        <v>35</v>
      </c>
      <c r="E37" s="7" t="s">
        <v>36</v>
      </c>
      <c r="F37" s="379" t="s">
        <v>1</v>
      </c>
      <c r="G37" s="379" t="s">
        <v>44</v>
      </c>
      <c r="J37" s="448">
        <v>11049</v>
      </c>
      <c r="K37" s="449"/>
      <c r="L37" s="448">
        <v>11536</v>
      </c>
      <c r="M37" s="449"/>
      <c r="N37" s="448">
        <v>11658</v>
      </c>
      <c r="O37" s="449"/>
    </row>
    <row r="38" spans="1:15" ht="15.75" customHeight="1" thickBot="1">
      <c r="A38" s="380"/>
      <c r="B38" s="407"/>
      <c r="C38" s="408"/>
      <c r="D38" s="380"/>
      <c r="E38" s="8" t="s">
        <v>37</v>
      </c>
      <c r="F38" s="380"/>
      <c r="G38" s="380"/>
      <c r="I38" s="46" t="s">
        <v>211</v>
      </c>
      <c r="J38" s="46" t="s">
        <v>240</v>
      </c>
      <c r="K38" s="46" t="s">
        <v>213</v>
      </c>
      <c r="L38" s="46" t="s">
        <v>212</v>
      </c>
      <c r="M38" s="46" t="s">
        <v>213</v>
      </c>
      <c r="N38" s="46" t="s">
        <v>212</v>
      </c>
      <c r="O38" s="46" t="s">
        <v>213</v>
      </c>
    </row>
    <row r="39" spans="1:15" ht="228.75" thickBot="1">
      <c r="A39" s="431" t="s">
        <v>185</v>
      </c>
      <c r="B39" s="12">
        <v>1</v>
      </c>
      <c r="C39" s="13" t="s">
        <v>55</v>
      </c>
      <c r="D39" s="13" t="s">
        <v>79</v>
      </c>
      <c r="E39" s="13" t="s">
        <v>234</v>
      </c>
      <c r="F39" s="15" t="s">
        <v>3</v>
      </c>
      <c r="G39" s="386" t="s">
        <v>239</v>
      </c>
      <c r="I39" s="66">
        <f t="shared" ref="I39:I44" si="0">100%/6</f>
        <v>0.16666666666666666</v>
      </c>
      <c r="J39" s="93">
        <v>1</v>
      </c>
      <c r="K39" s="474">
        <f>($I$39*J39)+($I$40*J40)+($I$41*J41)+($I$42*J42)+($I$43*J43)+($I$44*J44)</f>
        <v>0.62499999999999989</v>
      </c>
      <c r="L39" s="67"/>
      <c r="M39" s="474">
        <f>($I$39*L39)+($I$40*L40)+($I$41*L41)+($I$42*L42)+($I$43*L43)+($I$44*L44)</f>
        <v>0</v>
      </c>
      <c r="N39" s="93"/>
      <c r="O39" s="477">
        <f>($I$39*N39)+($I$40*N40)+($I$41*N41)+($I$42*N42)+($I$43*N43)+($I$44*N44)</f>
        <v>0</v>
      </c>
    </row>
    <row r="40" spans="1:15" ht="105" customHeight="1" thickBot="1">
      <c r="A40" s="432"/>
      <c r="B40" s="12">
        <v>2</v>
      </c>
      <c r="C40" s="13" t="s">
        <v>56</v>
      </c>
      <c r="D40" s="13" t="s">
        <v>80</v>
      </c>
      <c r="E40" s="13" t="s">
        <v>235</v>
      </c>
      <c r="F40" s="15" t="s">
        <v>3</v>
      </c>
      <c r="G40" s="387"/>
      <c r="I40" s="68">
        <f t="shared" si="0"/>
        <v>0.16666666666666666</v>
      </c>
      <c r="J40" s="94">
        <v>1</v>
      </c>
      <c r="K40" s="475"/>
      <c r="L40" s="44"/>
      <c r="M40" s="475"/>
      <c r="N40" s="94"/>
      <c r="O40" s="478"/>
    </row>
    <row r="41" spans="1:15" ht="72.75" thickBot="1">
      <c r="A41" s="432"/>
      <c r="B41" s="12">
        <v>3</v>
      </c>
      <c r="C41" s="13" t="s">
        <v>57</v>
      </c>
      <c r="D41" s="13" t="s">
        <v>80</v>
      </c>
      <c r="E41" s="13" t="s">
        <v>293</v>
      </c>
      <c r="F41" s="15" t="s">
        <v>3</v>
      </c>
      <c r="G41" s="387"/>
      <c r="I41" s="68">
        <f t="shared" si="0"/>
        <v>0.16666666666666666</v>
      </c>
      <c r="J41" s="94">
        <v>1</v>
      </c>
      <c r="K41" s="475"/>
      <c r="L41" s="44"/>
      <c r="M41" s="475"/>
      <c r="N41" s="94"/>
      <c r="O41" s="478"/>
    </row>
    <row r="42" spans="1:15" ht="201" customHeight="1" thickBot="1">
      <c r="A42" s="432"/>
      <c r="B42" s="16">
        <v>4</v>
      </c>
      <c r="C42" s="17" t="s">
        <v>58</v>
      </c>
      <c r="D42" s="17" t="s">
        <v>81</v>
      </c>
      <c r="E42" s="96" t="s">
        <v>294</v>
      </c>
      <c r="F42" s="15" t="s">
        <v>3</v>
      </c>
      <c r="G42" s="387"/>
      <c r="I42" s="68">
        <f t="shared" si="0"/>
        <v>0.16666666666666666</v>
      </c>
      <c r="J42" s="94">
        <v>0.25</v>
      </c>
      <c r="K42" s="475"/>
      <c r="L42" s="44"/>
      <c r="M42" s="475"/>
      <c r="N42" s="94"/>
      <c r="O42" s="478"/>
    </row>
    <row r="43" spans="1:15" ht="106.5" customHeight="1" thickBot="1">
      <c r="A43" s="432"/>
      <c r="B43" s="16">
        <v>5</v>
      </c>
      <c r="C43" s="17" t="s">
        <v>59</v>
      </c>
      <c r="D43" s="17" t="s">
        <v>82</v>
      </c>
      <c r="E43" s="97" t="s">
        <v>236</v>
      </c>
      <c r="F43" s="15" t="s">
        <v>60</v>
      </c>
      <c r="G43" s="387"/>
      <c r="I43" s="68">
        <f t="shared" si="0"/>
        <v>0.16666666666666666</v>
      </c>
      <c r="J43" s="94">
        <v>0.25</v>
      </c>
      <c r="K43" s="475"/>
      <c r="L43" s="44"/>
      <c r="M43" s="475"/>
      <c r="N43" s="94"/>
      <c r="O43" s="478"/>
    </row>
    <row r="44" spans="1:15" ht="102" customHeight="1" thickBot="1">
      <c r="A44" s="433"/>
      <c r="B44" s="16">
        <v>6</v>
      </c>
      <c r="C44" s="17" t="s">
        <v>61</v>
      </c>
      <c r="D44" s="17" t="s">
        <v>82</v>
      </c>
      <c r="E44" s="10" t="s">
        <v>295</v>
      </c>
      <c r="F44" s="15" t="s">
        <v>62</v>
      </c>
      <c r="G44" s="388"/>
      <c r="I44" s="69">
        <f t="shared" si="0"/>
        <v>0.16666666666666666</v>
      </c>
      <c r="J44" s="95">
        <v>0.25</v>
      </c>
      <c r="K44" s="476"/>
      <c r="L44" s="70"/>
      <c r="M44" s="476"/>
      <c r="N44" s="95"/>
      <c r="O44" s="479"/>
    </row>
    <row r="45" spans="1:15" ht="36.75" thickBot="1">
      <c r="A45" s="427" t="s">
        <v>186</v>
      </c>
      <c r="B45" s="12">
        <v>1</v>
      </c>
      <c r="C45" s="17" t="s">
        <v>63</v>
      </c>
      <c r="D45" s="17" t="s">
        <v>83</v>
      </c>
      <c r="E45" s="2" t="s">
        <v>296</v>
      </c>
      <c r="F45" s="15" t="s">
        <v>3</v>
      </c>
      <c r="G45" s="368" t="s">
        <v>278</v>
      </c>
      <c r="I45" s="71">
        <f>100%/7</f>
        <v>0.14285714285714285</v>
      </c>
      <c r="J45" s="93">
        <v>0</v>
      </c>
      <c r="K45" s="466">
        <f>($I$45*J45)+($I$46*J46)+($I$47*J47)+($I$48*J48)+($I$50*J50)+($I$51*J51)+($I$52*J52)</f>
        <v>0.47618571428571427</v>
      </c>
      <c r="L45" s="67"/>
      <c r="M45" s="490">
        <f>($I$45*L45)+($I$46*L46)+($I$47*L47)+($I$48*L48)+($I$50*L50)+($I$51*L51)+($I$52*L52)</f>
        <v>0</v>
      </c>
      <c r="N45" s="93"/>
      <c r="O45" s="491">
        <f>($I$45*N45)+($I$46*N46)+($I$47*N47)+($I$48*N48)+($I$50*N50)+($I$51*N51)+($I$52*N52)</f>
        <v>0</v>
      </c>
    </row>
    <row r="46" spans="1:15" ht="108" customHeight="1" thickBot="1">
      <c r="A46" s="456"/>
      <c r="B46" s="12">
        <v>2</v>
      </c>
      <c r="C46" s="13" t="s">
        <v>64</v>
      </c>
      <c r="D46" s="13" t="s">
        <v>81</v>
      </c>
      <c r="E46" s="14" t="s">
        <v>237</v>
      </c>
      <c r="F46" s="15" t="s">
        <v>3</v>
      </c>
      <c r="G46" s="369"/>
      <c r="I46" s="72">
        <f t="shared" ref="I46:I52" si="1">100%/7</f>
        <v>0.14285714285714285</v>
      </c>
      <c r="J46" s="94">
        <v>1</v>
      </c>
      <c r="K46" s="467"/>
      <c r="L46" s="44"/>
      <c r="M46" s="475"/>
      <c r="N46" s="94"/>
      <c r="O46" s="478"/>
    </row>
    <row r="47" spans="1:15" ht="36.75" customHeight="1" thickBot="1">
      <c r="A47" s="456"/>
      <c r="B47" s="12">
        <v>3</v>
      </c>
      <c r="C47" s="13" t="s">
        <v>65</v>
      </c>
      <c r="D47" s="13" t="s">
        <v>84</v>
      </c>
      <c r="E47" s="2" t="s">
        <v>296</v>
      </c>
      <c r="F47" s="18" t="s">
        <v>66</v>
      </c>
      <c r="G47" s="369"/>
      <c r="I47" s="72">
        <f t="shared" si="1"/>
        <v>0.14285714285714285</v>
      </c>
      <c r="J47" s="94">
        <v>0</v>
      </c>
      <c r="K47" s="467"/>
      <c r="L47" s="44"/>
      <c r="M47" s="475"/>
      <c r="N47" s="94"/>
      <c r="O47" s="478"/>
    </row>
    <row r="48" spans="1:15" ht="54" customHeight="1">
      <c r="A48" s="456"/>
      <c r="B48" s="427">
        <v>4</v>
      </c>
      <c r="C48" s="384" t="s">
        <v>238</v>
      </c>
      <c r="D48" s="384" t="s">
        <v>85</v>
      </c>
      <c r="E48" s="371" t="s">
        <v>297</v>
      </c>
      <c r="F48" s="429" t="s">
        <v>67</v>
      </c>
      <c r="G48" s="369"/>
      <c r="I48" s="469">
        <f t="shared" si="1"/>
        <v>0.14285714285714285</v>
      </c>
      <c r="J48" s="467">
        <v>0.33329999999999999</v>
      </c>
      <c r="K48" s="467"/>
      <c r="L48" s="475"/>
      <c r="M48" s="475"/>
      <c r="N48" s="467"/>
      <c r="O48" s="478"/>
    </row>
    <row r="49" spans="1:15" ht="51" customHeight="1" thickBot="1">
      <c r="A49" s="456"/>
      <c r="B49" s="428"/>
      <c r="C49" s="385"/>
      <c r="D49" s="385"/>
      <c r="E49" s="372"/>
      <c r="F49" s="430"/>
      <c r="G49" s="369"/>
      <c r="I49" s="469"/>
      <c r="J49" s="467"/>
      <c r="K49" s="467"/>
      <c r="L49" s="475"/>
      <c r="M49" s="475"/>
      <c r="N49" s="467"/>
      <c r="O49" s="478"/>
    </row>
    <row r="50" spans="1:15" ht="306.75" customHeight="1" thickBot="1">
      <c r="A50" s="456"/>
      <c r="B50" s="25">
        <v>5</v>
      </c>
      <c r="C50" s="22" t="s">
        <v>68</v>
      </c>
      <c r="D50" s="22" t="s">
        <v>86</v>
      </c>
      <c r="E50" s="87" t="s">
        <v>298</v>
      </c>
      <c r="F50" s="24" t="s">
        <v>69</v>
      </c>
      <c r="G50" s="369"/>
      <c r="I50" s="72">
        <f t="shared" si="1"/>
        <v>0.14285714285714285</v>
      </c>
      <c r="J50" s="94">
        <v>1</v>
      </c>
      <c r="K50" s="467"/>
      <c r="L50" s="44"/>
      <c r="M50" s="475"/>
      <c r="N50" s="94"/>
      <c r="O50" s="478"/>
    </row>
    <row r="51" spans="1:15" ht="132.75" thickBot="1">
      <c r="A51" s="456"/>
      <c r="B51" s="25">
        <v>6</v>
      </c>
      <c r="C51" s="22" t="s">
        <v>70</v>
      </c>
      <c r="D51" s="22" t="s">
        <v>87</v>
      </c>
      <c r="E51" s="22" t="s">
        <v>299</v>
      </c>
      <c r="F51" s="24" t="s">
        <v>71</v>
      </c>
      <c r="G51" s="369"/>
      <c r="I51" s="72">
        <f t="shared" si="1"/>
        <v>0.14285714285714285</v>
      </c>
      <c r="J51" s="94">
        <v>1</v>
      </c>
      <c r="K51" s="467"/>
      <c r="L51" s="44"/>
      <c r="M51" s="475"/>
      <c r="N51" s="94"/>
      <c r="O51" s="478"/>
    </row>
    <row r="52" spans="1:15" ht="40.5" customHeight="1" thickBot="1">
      <c r="A52" s="428"/>
      <c r="B52" s="26">
        <v>7</v>
      </c>
      <c r="C52" s="30" t="s">
        <v>72</v>
      </c>
      <c r="D52" s="30" t="s">
        <v>88</v>
      </c>
      <c r="E52" s="29" t="s">
        <v>296</v>
      </c>
      <c r="F52" s="32" t="s">
        <v>3</v>
      </c>
      <c r="G52" s="370"/>
      <c r="I52" s="73">
        <f t="shared" si="1"/>
        <v>0.14285714285714285</v>
      </c>
      <c r="J52" s="95">
        <v>0</v>
      </c>
      <c r="K52" s="468"/>
      <c r="L52" s="70"/>
      <c r="M52" s="476"/>
      <c r="N52" s="95"/>
      <c r="O52" s="479"/>
    </row>
    <row r="53" spans="1:15" ht="36.75" thickBot="1">
      <c r="A53" s="425" t="s">
        <v>187</v>
      </c>
      <c r="B53" s="25">
        <v>1</v>
      </c>
      <c r="C53" s="22" t="s">
        <v>73</v>
      </c>
      <c r="D53" s="22" t="s">
        <v>89</v>
      </c>
      <c r="E53" s="29" t="s">
        <v>296</v>
      </c>
      <c r="F53" s="22" t="s">
        <v>3</v>
      </c>
      <c r="G53" s="371" t="s">
        <v>225</v>
      </c>
      <c r="I53" s="47">
        <f>1/3</f>
        <v>0.33333333333333331</v>
      </c>
      <c r="J53" s="48">
        <v>0</v>
      </c>
      <c r="K53" s="409">
        <f>($I$53*J53)+($I$54*J54)+($I$55*J55)</f>
        <v>0.33333333333333331</v>
      </c>
      <c r="L53" s="49"/>
      <c r="M53" s="409">
        <f>($I$53*L53)+($I$54*L54)+($I$55*L55)</f>
        <v>0</v>
      </c>
      <c r="N53" s="49"/>
      <c r="O53" s="445">
        <f>($I$53*N53)+($I$54*N54)+($I$55*N55)</f>
        <v>0</v>
      </c>
    </row>
    <row r="54" spans="1:15" ht="36.75" thickBot="1">
      <c r="A54" s="426"/>
      <c r="B54" s="25">
        <v>2</v>
      </c>
      <c r="C54" s="22" t="s">
        <v>74</v>
      </c>
      <c r="D54" s="21" t="s">
        <v>84</v>
      </c>
      <c r="E54" s="29" t="s">
        <v>296</v>
      </c>
      <c r="F54" s="24" t="s">
        <v>75</v>
      </c>
      <c r="G54" s="439"/>
      <c r="I54" s="50">
        <f>1/3</f>
        <v>0.33333333333333331</v>
      </c>
      <c r="J54" s="41">
        <v>0</v>
      </c>
      <c r="K54" s="410"/>
      <c r="L54" s="42"/>
      <c r="M54" s="410"/>
      <c r="N54" s="42"/>
      <c r="O54" s="446"/>
    </row>
    <row r="55" spans="1:15" ht="323.25" customHeight="1" thickBot="1">
      <c r="A55" s="426"/>
      <c r="B55" s="25">
        <v>3</v>
      </c>
      <c r="C55" s="22" t="s">
        <v>76</v>
      </c>
      <c r="D55" s="21" t="s">
        <v>90</v>
      </c>
      <c r="E55" s="98" t="s">
        <v>300</v>
      </c>
      <c r="F55" s="24" t="s">
        <v>71</v>
      </c>
      <c r="G55" s="439"/>
      <c r="I55" s="51">
        <f>1/3</f>
        <v>0.33333333333333331</v>
      </c>
      <c r="J55" s="52">
        <v>1</v>
      </c>
      <c r="K55" s="411"/>
      <c r="L55" s="53"/>
      <c r="M55" s="411"/>
      <c r="N55" s="53"/>
      <c r="O55" s="447"/>
    </row>
    <row r="56" spans="1:15" ht="51" customHeight="1" thickBot="1">
      <c r="A56" s="28" t="s">
        <v>188</v>
      </c>
      <c r="B56" s="26">
        <v>1</v>
      </c>
      <c r="C56" s="29" t="s">
        <v>77</v>
      </c>
      <c r="D56" s="30" t="s">
        <v>83</v>
      </c>
      <c r="E56" s="29" t="s">
        <v>296</v>
      </c>
      <c r="F56" s="32" t="s">
        <v>3</v>
      </c>
      <c r="G56" s="103" t="s">
        <v>267</v>
      </c>
      <c r="I56" s="61">
        <v>1</v>
      </c>
      <c r="J56" s="62">
        <v>0</v>
      </c>
      <c r="K56" s="63">
        <f>($I$56*J56)</f>
        <v>0</v>
      </c>
      <c r="L56" s="64"/>
      <c r="M56" s="63">
        <f>($I$56*L56)</f>
        <v>0</v>
      </c>
      <c r="N56" s="63"/>
      <c r="O56" s="65">
        <f>($I$56*N56)</f>
        <v>0</v>
      </c>
    </row>
    <row r="57" spans="1:15" ht="12.75">
      <c r="A57" s="436" t="s">
        <v>114</v>
      </c>
      <c r="B57" s="437"/>
      <c r="C57" s="437"/>
      <c r="D57" s="437"/>
      <c r="E57" s="437"/>
      <c r="F57" s="438"/>
      <c r="G57" s="37">
        <v>0.36</v>
      </c>
      <c r="I57" s="488" t="s">
        <v>214</v>
      </c>
      <c r="J57" s="488"/>
      <c r="K57" s="81">
        <f>+AVERAGE(K39:K56)</f>
        <v>0.35862976190476187</v>
      </c>
      <c r="M57" s="81">
        <f>+AVERAGE(M39:M56)</f>
        <v>0</v>
      </c>
      <c r="O57" s="81">
        <f>+AVERAGE(O39:O56)</f>
        <v>0</v>
      </c>
    </row>
    <row r="62" spans="1:15" ht="13.5" customHeight="1" thickBot="1">
      <c r="A62" s="434" t="s">
        <v>113</v>
      </c>
      <c r="B62" s="435"/>
      <c r="C62" s="435"/>
      <c r="D62" s="435"/>
      <c r="E62" s="435"/>
      <c r="F62" s="435"/>
      <c r="G62" s="435"/>
    </row>
    <row r="63" spans="1:15" ht="22.5" customHeight="1">
      <c r="A63" s="379" t="s">
        <v>0</v>
      </c>
      <c r="B63" s="405" t="s">
        <v>43</v>
      </c>
      <c r="C63" s="406"/>
      <c r="D63" s="379" t="s">
        <v>35</v>
      </c>
      <c r="E63" s="7" t="s">
        <v>36</v>
      </c>
      <c r="F63" s="379" t="s">
        <v>1</v>
      </c>
      <c r="G63" s="379" t="s">
        <v>44</v>
      </c>
      <c r="J63" s="448">
        <v>11049</v>
      </c>
      <c r="K63" s="449"/>
      <c r="L63" s="448">
        <v>11536</v>
      </c>
      <c r="M63" s="449"/>
      <c r="N63" s="448">
        <v>11658</v>
      </c>
      <c r="O63" s="449"/>
    </row>
    <row r="64" spans="1:15" ht="30.75" thickBot="1">
      <c r="A64" s="380"/>
      <c r="B64" s="407"/>
      <c r="C64" s="408"/>
      <c r="D64" s="380"/>
      <c r="E64" s="8" t="s">
        <v>37</v>
      </c>
      <c r="F64" s="380"/>
      <c r="G64" s="380"/>
      <c r="I64" s="46" t="s">
        <v>211</v>
      </c>
      <c r="J64" s="46" t="s">
        <v>212</v>
      </c>
      <c r="K64" s="46" t="s">
        <v>213</v>
      </c>
      <c r="L64" s="46" t="s">
        <v>212</v>
      </c>
      <c r="M64" s="46" t="s">
        <v>213</v>
      </c>
      <c r="N64" s="46" t="s">
        <v>212</v>
      </c>
      <c r="O64" s="46" t="s">
        <v>213</v>
      </c>
    </row>
    <row r="65" spans="1:15" ht="48.75" thickBot="1">
      <c r="A65" s="431" t="s">
        <v>189</v>
      </c>
      <c r="B65" s="33">
        <v>1</v>
      </c>
      <c r="C65" s="10" t="s">
        <v>91</v>
      </c>
      <c r="D65" s="14" t="s">
        <v>116</v>
      </c>
      <c r="E65" s="10" t="s">
        <v>241</v>
      </c>
      <c r="F65" s="14" t="s">
        <v>92</v>
      </c>
      <c r="G65" s="386" t="s">
        <v>274</v>
      </c>
      <c r="I65" s="54">
        <f>1/2</f>
        <v>0.5</v>
      </c>
      <c r="J65" s="48">
        <v>0.15</v>
      </c>
      <c r="K65" s="470">
        <f>($I$65*J65)+($I$66*J66)</f>
        <v>0.2</v>
      </c>
      <c r="L65" s="55"/>
      <c r="M65" s="470">
        <f>($I$65*L65)+($I$66*L66)</f>
        <v>0</v>
      </c>
      <c r="N65" s="48"/>
      <c r="O65" s="472">
        <f>($I$65*N65)+($I$66*N66)</f>
        <v>0</v>
      </c>
    </row>
    <row r="66" spans="1:15" ht="108.75" thickBot="1">
      <c r="A66" s="433"/>
      <c r="B66" s="35">
        <v>2</v>
      </c>
      <c r="C66" s="14" t="s">
        <v>93</v>
      </c>
      <c r="D66" s="10" t="s">
        <v>117</v>
      </c>
      <c r="E66" s="99" t="s">
        <v>242</v>
      </c>
      <c r="F66" s="14" t="s">
        <v>92</v>
      </c>
      <c r="G66" s="388"/>
      <c r="I66" s="56">
        <f>1/2</f>
        <v>0.5</v>
      </c>
      <c r="J66" s="52">
        <v>0.25</v>
      </c>
      <c r="K66" s="471"/>
      <c r="L66" s="57"/>
      <c r="M66" s="471"/>
      <c r="N66" s="52"/>
      <c r="O66" s="473"/>
    </row>
    <row r="67" spans="1:15" ht="159" customHeight="1" thickBot="1">
      <c r="A67" s="431" t="s">
        <v>190</v>
      </c>
      <c r="B67" s="35">
        <v>1</v>
      </c>
      <c r="C67" s="14" t="s">
        <v>94</v>
      </c>
      <c r="D67" s="14" t="s">
        <v>118</v>
      </c>
      <c r="E67" s="14" t="s">
        <v>243</v>
      </c>
      <c r="F67" s="14" t="s">
        <v>92</v>
      </c>
      <c r="G67" s="386" t="s">
        <v>275</v>
      </c>
      <c r="I67" s="66">
        <f t="shared" ref="I67:I72" si="2">100%/6</f>
        <v>0.16666666666666666</v>
      </c>
      <c r="J67" s="93">
        <v>0.8</v>
      </c>
      <c r="K67" s="474">
        <f>($I$67*J67)+($I$68*J68)+($I$69*J69)+($I$70*J70)+($I$71*J71)+($I$72*J72)</f>
        <v>0.35666666666666669</v>
      </c>
      <c r="L67" s="74"/>
      <c r="M67" s="474">
        <f>($I$67*L67)+($I$68*L68)+($I$69*L69)+($I$70*L70)+($I$71*L71)+($I$72*L72)</f>
        <v>0</v>
      </c>
      <c r="N67" s="74"/>
      <c r="O67" s="477">
        <f>($I$67*N67)+($I$68*N68)+($I$69*N69)+($I$70*N70)+($I$71*N71)+($I$72*N72)</f>
        <v>0</v>
      </c>
    </row>
    <row r="68" spans="1:15" ht="36.75" thickBot="1">
      <c r="A68" s="432"/>
      <c r="B68" s="35">
        <v>2</v>
      </c>
      <c r="C68" s="14" t="s">
        <v>95</v>
      </c>
      <c r="D68" s="14" t="s">
        <v>119</v>
      </c>
      <c r="E68" s="29" t="s">
        <v>291</v>
      </c>
      <c r="F68" s="14" t="s">
        <v>92</v>
      </c>
      <c r="G68" s="387"/>
      <c r="I68" s="68">
        <f t="shared" si="2"/>
        <v>0.16666666666666666</v>
      </c>
      <c r="J68" s="94">
        <v>0</v>
      </c>
      <c r="K68" s="475"/>
      <c r="L68" s="45"/>
      <c r="M68" s="475"/>
      <c r="N68" s="45"/>
      <c r="O68" s="478"/>
    </row>
    <row r="69" spans="1:15" ht="89.25" customHeight="1" thickBot="1">
      <c r="A69" s="432"/>
      <c r="B69" s="35">
        <v>3</v>
      </c>
      <c r="C69" s="14" t="s">
        <v>96</v>
      </c>
      <c r="D69" s="36" t="s">
        <v>25</v>
      </c>
      <c r="E69" s="100" t="s">
        <v>301</v>
      </c>
      <c r="F69" s="14" t="s">
        <v>92</v>
      </c>
      <c r="G69" s="387"/>
      <c r="I69" s="68">
        <f t="shared" si="2"/>
        <v>0.16666666666666666</v>
      </c>
      <c r="J69" s="94">
        <v>0.25</v>
      </c>
      <c r="K69" s="475"/>
      <c r="L69" s="45"/>
      <c r="M69" s="475"/>
      <c r="N69" s="45"/>
      <c r="O69" s="478"/>
    </row>
    <row r="70" spans="1:15" ht="60.75" thickBot="1">
      <c r="A70" s="432"/>
      <c r="B70" s="35">
        <v>4</v>
      </c>
      <c r="C70" s="14" t="s">
        <v>97</v>
      </c>
      <c r="D70" s="14" t="s">
        <v>120</v>
      </c>
      <c r="E70" s="100" t="s">
        <v>244</v>
      </c>
      <c r="F70" s="14" t="s">
        <v>92</v>
      </c>
      <c r="G70" s="387"/>
      <c r="I70" s="68">
        <f t="shared" si="2"/>
        <v>0.16666666666666666</v>
      </c>
      <c r="J70" s="94">
        <v>1</v>
      </c>
      <c r="K70" s="475"/>
      <c r="L70" s="45"/>
      <c r="M70" s="475"/>
      <c r="N70" s="45"/>
      <c r="O70" s="478"/>
    </row>
    <row r="71" spans="1:15" ht="48.75" thickBot="1">
      <c r="A71" s="432"/>
      <c r="B71" s="35">
        <v>5</v>
      </c>
      <c r="C71" s="14" t="s">
        <v>98</v>
      </c>
      <c r="D71" s="14" t="s">
        <v>121</v>
      </c>
      <c r="E71" s="14" t="s">
        <v>291</v>
      </c>
      <c r="F71" s="14" t="s">
        <v>92</v>
      </c>
      <c r="G71" s="387"/>
      <c r="I71" s="68">
        <f t="shared" si="2"/>
        <v>0.16666666666666666</v>
      </c>
      <c r="J71" s="94">
        <v>0</v>
      </c>
      <c r="K71" s="475"/>
      <c r="L71" s="45"/>
      <c r="M71" s="475"/>
      <c r="N71" s="45"/>
      <c r="O71" s="478"/>
    </row>
    <row r="72" spans="1:15" ht="60.75" thickBot="1">
      <c r="A72" s="433"/>
      <c r="B72" s="35">
        <v>6</v>
      </c>
      <c r="C72" s="14" t="s">
        <v>99</v>
      </c>
      <c r="D72" s="14" t="s">
        <v>122</v>
      </c>
      <c r="E72" s="101" t="s">
        <v>245</v>
      </c>
      <c r="F72" s="14" t="s">
        <v>92</v>
      </c>
      <c r="G72" s="388"/>
      <c r="I72" s="69">
        <f t="shared" si="2"/>
        <v>0.16666666666666666</v>
      </c>
      <c r="J72" s="95">
        <v>0.09</v>
      </c>
      <c r="K72" s="476"/>
      <c r="L72" s="75"/>
      <c r="M72" s="476"/>
      <c r="N72" s="75"/>
      <c r="O72" s="479"/>
    </row>
    <row r="73" spans="1:15" ht="108.75" thickBot="1">
      <c r="A73" s="20" t="s">
        <v>191</v>
      </c>
      <c r="B73" s="10" t="s">
        <v>100</v>
      </c>
      <c r="C73" s="14" t="s">
        <v>101</v>
      </c>
      <c r="D73" s="14" t="s">
        <v>122</v>
      </c>
      <c r="E73" s="102" t="s">
        <v>246</v>
      </c>
      <c r="F73" s="14" t="s">
        <v>92</v>
      </c>
      <c r="G73" s="34" t="s">
        <v>226</v>
      </c>
      <c r="I73" s="61">
        <v>1</v>
      </c>
      <c r="J73" s="62">
        <v>1</v>
      </c>
      <c r="K73" s="63">
        <f>($I$73*J73)</f>
        <v>1</v>
      </c>
      <c r="L73" s="64"/>
      <c r="M73" s="63">
        <f>($I$73*L73)</f>
        <v>0</v>
      </c>
      <c r="N73" s="63"/>
      <c r="O73" s="65">
        <f>($I$73*N73)</f>
        <v>0</v>
      </c>
    </row>
    <row r="74" spans="1:15" ht="56.25" customHeight="1" thickBot="1">
      <c r="A74" s="427" t="s">
        <v>192</v>
      </c>
      <c r="B74" s="35">
        <v>1</v>
      </c>
      <c r="C74" s="14" t="s">
        <v>102</v>
      </c>
      <c r="D74" s="14" t="s">
        <v>25</v>
      </c>
      <c r="E74" s="14" t="s">
        <v>247</v>
      </c>
      <c r="F74" s="14" t="s">
        <v>92</v>
      </c>
      <c r="G74" s="368" t="s">
        <v>276</v>
      </c>
      <c r="I74" s="54">
        <f>1/2</f>
        <v>0.5</v>
      </c>
      <c r="J74" s="48">
        <v>0</v>
      </c>
      <c r="K74" s="470">
        <f>($I$74*J74)+($I$75*J75)</f>
        <v>0.05</v>
      </c>
      <c r="L74" s="55"/>
      <c r="M74" s="470">
        <f>($I$74*L74)+($I$75*L75)</f>
        <v>0</v>
      </c>
      <c r="N74" s="48"/>
      <c r="O74" s="472">
        <f>($I$74*N74)+($I$75*N75)</f>
        <v>0</v>
      </c>
    </row>
    <row r="75" spans="1:15" ht="96.75" thickBot="1">
      <c r="A75" s="428"/>
      <c r="B75" s="35">
        <v>2</v>
      </c>
      <c r="C75" s="14" t="s">
        <v>103</v>
      </c>
      <c r="D75" s="14" t="s">
        <v>122</v>
      </c>
      <c r="E75" s="14" t="s">
        <v>302</v>
      </c>
      <c r="F75" s="14" t="s">
        <v>104</v>
      </c>
      <c r="G75" s="370"/>
      <c r="I75" s="56">
        <f>1/2</f>
        <v>0.5</v>
      </c>
      <c r="J75" s="52">
        <v>0.1</v>
      </c>
      <c r="K75" s="471"/>
      <c r="L75" s="57"/>
      <c r="M75" s="471"/>
      <c r="N75" s="52"/>
      <c r="O75" s="473"/>
    </row>
    <row r="76" spans="1:15" ht="52.5" customHeight="1" thickBot="1">
      <c r="A76" s="427" t="s">
        <v>193</v>
      </c>
      <c r="B76" s="38">
        <v>1</v>
      </c>
      <c r="C76" s="14" t="s">
        <v>105</v>
      </c>
      <c r="D76" s="14" t="s">
        <v>123</v>
      </c>
      <c r="E76" s="14" t="s">
        <v>303</v>
      </c>
      <c r="F76" s="14" t="s">
        <v>106</v>
      </c>
      <c r="G76" s="368" t="s">
        <v>277</v>
      </c>
      <c r="I76" s="66">
        <f t="shared" ref="I76:I81" si="3">100%/6</f>
        <v>0.16666666666666666</v>
      </c>
      <c r="J76" s="93">
        <v>1</v>
      </c>
      <c r="K76" s="474">
        <f>($I$76*J76)+($I$77*J77)+($I$78*J78)+($I$79*J79)+($I$80*J80)+($I$81*J81)</f>
        <v>0.43049999999999999</v>
      </c>
      <c r="L76" s="74"/>
      <c r="M76" s="474">
        <f>($I$76*L76)+($I$77*L77)+($I$78*L78)+($I$79*L79)+($I$80*L80)+($I$81*L81)</f>
        <v>0</v>
      </c>
      <c r="N76" s="74"/>
      <c r="O76" s="477">
        <f>($I$76*N76)+($I$77*N77)+($I$78*N78)+($I$79*N79)+($I$80*N80)+($I$81*N81)</f>
        <v>0</v>
      </c>
    </row>
    <row r="77" spans="1:15" ht="57.75" customHeight="1" thickBot="1">
      <c r="A77" s="456"/>
      <c r="B77" s="31">
        <v>2</v>
      </c>
      <c r="C77" s="29" t="s">
        <v>107</v>
      </c>
      <c r="D77" s="29" t="s">
        <v>119</v>
      </c>
      <c r="E77" s="14" t="s">
        <v>291</v>
      </c>
      <c r="F77" s="19" t="s">
        <v>115</v>
      </c>
      <c r="G77" s="369"/>
      <c r="I77" s="68">
        <f t="shared" si="3"/>
        <v>0.16666666666666666</v>
      </c>
      <c r="J77" s="94">
        <v>0</v>
      </c>
      <c r="K77" s="475"/>
      <c r="L77" s="45"/>
      <c r="M77" s="475"/>
      <c r="N77" s="45"/>
      <c r="O77" s="478"/>
    </row>
    <row r="78" spans="1:15" ht="156.75" thickBot="1">
      <c r="A78" s="456"/>
      <c r="B78" s="38">
        <v>3</v>
      </c>
      <c r="C78" s="14" t="s">
        <v>108</v>
      </c>
      <c r="D78" s="14" t="s">
        <v>124</v>
      </c>
      <c r="E78" s="14" t="s">
        <v>248</v>
      </c>
      <c r="F78" s="29" t="s">
        <v>109</v>
      </c>
      <c r="G78" s="369"/>
      <c r="I78" s="68">
        <f t="shared" si="3"/>
        <v>0.16666666666666666</v>
      </c>
      <c r="J78" s="94">
        <v>0.33300000000000002</v>
      </c>
      <c r="K78" s="475"/>
      <c r="L78" s="45"/>
      <c r="M78" s="475"/>
      <c r="N78" s="45"/>
      <c r="O78" s="478"/>
    </row>
    <row r="79" spans="1:15" ht="48" customHeight="1" thickBot="1">
      <c r="A79" s="456"/>
      <c r="B79" s="31">
        <v>4</v>
      </c>
      <c r="C79" s="29" t="s">
        <v>110</v>
      </c>
      <c r="D79" s="27" t="s">
        <v>125</v>
      </c>
      <c r="E79" s="14" t="s">
        <v>291</v>
      </c>
      <c r="F79" s="29" t="s">
        <v>92</v>
      </c>
      <c r="G79" s="369"/>
      <c r="I79" s="68">
        <f t="shared" si="3"/>
        <v>0.16666666666666666</v>
      </c>
      <c r="J79" s="94">
        <v>0</v>
      </c>
      <c r="K79" s="475"/>
      <c r="L79" s="45"/>
      <c r="M79" s="475"/>
      <c r="N79" s="45"/>
      <c r="O79" s="478"/>
    </row>
    <row r="80" spans="1:15" ht="96.75" thickBot="1">
      <c r="A80" s="456"/>
      <c r="B80" s="39">
        <v>5</v>
      </c>
      <c r="C80" s="14" t="s">
        <v>111</v>
      </c>
      <c r="D80" s="14" t="s">
        <v>126</v>
      </c>
      <c r="E80" s="14" t="s">
        <v>249</v>
      </c>
      <c r="F80" s="14" t="s">
        <v>92</v>
      </c>
      <c r="G80" s="369"/>
      <c r="I80" s="68">
        <f t="shared" si="3"/>
        <v>0.16666666666666666</v>
      </c>
      <c r="J80" s="94">
        <v>1</v>
      </c>
      <c r="K80" s="475"/>
      <c r="L80" s="45"/>
      <c r="M80" s="475"/>
      <c r="N80" s="45"/>
      <c r="O80" s="478"/>
    </row>
    <row r="81" spans="1:15" ht="72.75" thickBot="1">
      <c r="A81" s="428"/>
      <c r="B81" s="38">
        <v>6</v>
      </c>
      <c r="C81" s="14" t="s">
        <v>112</v>
      </c>
      <c r="D81" s="14" t="s">
        <v>127</v>
      </c>
      <c r="E81" s="14" t="s">
        <v>250</v>
      </c>
      <c r="F81" s="14" t="s">
        <v>92</v>
      </c>
      <c r="G81" s="370"/>
      <c r="I81" s="69">
        <f t="shared" si="3"/>
        <v>0.16666666666666666</v>
      </c>
      <c r="J81" s="95">
        <v>0.25</v>
      </c>
      <c r="K81" s="476"/>
      <c r="L81" s="75"/>
      <c r="M81" s="476"/>
      <c r="N81" s="75"/>
      <c r="O81" s="479"/>
    </row>
    <row r="82" spans="1:15" ht="12.75" customHeight="1">
      <c r="A82" s="440" t="s">
        <v>128</v>
      </c>
      <c r="B82" s="441"/>
      <c r="C82" s="441"/>
      <c r="D82" s="441"/>
      <c r="E82" s="441"/>
      <c r="F82" s="442"/>
      <c r="G82" s="104">
        <v>0.41</v>
      </c>
      <c r="I82" s="488" t="s">
        <v>214</v>
      </c>
      <c r="J82" s="488"/>
      <c r="K82" s="81">
        <f>+AVERAGE(K65:K81)</f>
        <v>0.40743333333333337</v>
      </c>
      <c r="M82" s="81">
        <f>+AVERAGE(M65:M81)</f>
        <v>0</v>
      </c>
      <c r="O82" s="81">
        <f>+AVERAGE(O65:O81)</f>
        <v>0</v>
      </c>
    </row>
    <row r="86" spans="1:15" ht="12.75" customHeight="1" thickBot="1">
      <c r="A86" s="396" t="s">
        <v>129</v>
      </c>
      <c r="B86" s="397"/>
      <c r="C86" s="397"/>
      <c r="D86" s="397"/>
      <c r="E86" s="397"/>
      <c r="F86" s="397"/>
      <c r="G86" s="398"/>
    </row>
    <row r="87" spans="1:15" ht="23.25" customHeight="1">
      <c r="A87" s="379" t="s">
        <v>0</v>
      </c>
      <c r="B87" s="405" t="s">
        <v>43</v>
      </c>
      <c r="C87" s="406"/>
      <c r="D87" s="379" t="s">
        <v>35</v>
      </c>
      <c r="E87" s="7" t="s">
        <v>36</v>
      </c>
      <c r="F87" s="379" t="s">
        <v>1</v>
      </c>
      <c r="G87" s="379" t="s">
        <v>44</v>
      </c>
      <c r="J87" s="448">
        <v>11049</v>
      </c>
      <c r="K87" s="449"/>
      <c r="L87" s="448">
        <v>11536</v>
      </c>
      <c r="M87" s="449"/>
      <c r="N87" s="448">
        <v>11658</v>
      </c>
      <c r="O87" s="449"/>
    </row>
    <row r="88" spans="1:15" ht="19.5" customHeight="1" thickBot="1">
      <c r="A88" s="380"/>
      <c r="B88" s="407"/>
      <c r="C88" s="408"/>
      <c r="D88" s="380"/>
      <c r="E88" s="8" t="s">
        <v>37</v>
      </c>
      <c r="F88" s="380"/>
      <c r="G88" s="380"/>
      <c r="I88" s="46" t="s">
        <v>211</v>
      </c>
      <c r="J88" s="46" t="s">
        <v>212</v>
      </c>
      <c r="K88" s="46" t="s">
        <v>213</v>
      </c>
      <c r="L88" s="46" t="s">
        <v>212</v>
      </c>
      <c r="M88" s="46" t="s">
        <v>213</v>
      </c>
      <c r="N88" s="46" t="s">
        <v>212</v>
      </c>
      <c r="O88" s="46" t="s">
        <v>213</v>
      </c>
    </row>
    <row r="89" spans="1:15" ht="90.75" customHeight="1" thickBot="1">
      <c r="A89" s="431" t="s">
        <v>194</v>
      </c>
      <c r="B89" s="23">
        <v>1</v>
      </c>
      <c r="C89" s="14" t="s">
        <v>130</v>
      </c>
      <c r="D89" s="14" t="s">
        <v>157</v>
      </c>
      <c r="E89" s="105" t="s">
        <v>251</v>
      </c>
      <c r="F89" s="14" t="s">
        <v>3</v>
      </c>
      <c r="G89" s="386" t="s">
        <v>265</v>
      </c>
      <c r="I89" s="54">
        <f>1/4</f>
        <v>0.25</v>
      </c>
      <c r="J89" s="48">
        <v>0.5</v>
      </c>
      <c r="K89" s="409">
        <f>($I$89*J89)+($I$90*J90)+($I$91*J91)+($I$92*J92)</f>
        <v>0.1875</v>
      </c>
      <c r="L89" s="55"/>
      <c r="M89" s="409">
        <f>($I$89*L89)+($I$90*L90)+($I$91*L91)+($I$92*L92)</f>
        <v>0</v>
      </c>
      <c r="N89" s="48"/>
      <c r="O89" s="445">
        <f>($I$89*N89)+($I$90*N90)+($I$91*N91)+($I$92*N92)</f>
        <v>0</v>
      </c>
    </row>
    <row r="90" spans="1:15" ht="44.25" customHeight="1" thickBot="1">
      <c r="A90" s="432"/>
      <c r="B90" s="23">
        <v>2</v>
      </c>
      <c r="C90" s="14" t="s">
        <v>131</v>
      </c>
      <c r="D90" s="14" t="s">
        <v>158</v>
      </c>
      <c r="E90" s="14" t="s">
        <v>291</v>
      </c>
      <c r="F90" s="14" t="s">
        <v>3</v>
      </c>
      <c r="G90" s="387"/>
      <c r="I90" s="60">
        <f>1/4</f>
        <v>0.25</v>
      </c>
      <c r="J90" s="41">
        <v>0</v>
      </c>
      <c r="K90" s="410"/>
      <c r="L90" s="40"/>
      <c r="M90" s="410"/>
      <c r="N90" s="41"/>
      <c r="O90" s="446"/>
    </row>
    <row r="91" spans="1:15" ht="84.75" thickBot="1">
      <c r="A91" s="432"/>
      <c r="B91" s="9">
        <v>3</v>
      </c>
      <c r="C91" s="14" t="s">
        <v>96</v>
      </c>
      <c r="D91" s="36" t="s">
        <v>25</v>
      </c>
      <c r="E91" s="14" t="s">
        <v>304</v>
      </c>
      <c r="F91" s="14" t="s">
        <v>92</v>
      </c>
      <c r="G91" s="387"/>
      <c r="I91" s="60">
        <f>1/4</f>
        <v>0.25</v>
      </c>
      <c r="J91" s="41">
        <v>0.25</v>
      </c>
      <c r="K91" s="410"/>
      <c r="L91" s="40"/>
      <c r="M91" s="410"/>
      <c r="N91" s="41"/>
      <c r="O91" s="446"/>
    </row>
    <row r="92" spans="1:15" ht="48.75" thickBot="1">
      <c r="A92" s="433"/>
      <c r="B92" s="9">
        <v>4</v>
      </c>
      <c r="C92" s="14" t="s">
        <v>98</v>
      </c>
      <c r="D92" s="14" t="s">
        <v>159</v>
      </c>
      <c r="E92" s="14" t="s">
        <v>291</v>
      </c>
      <c r="F92" s="14" t="s">
        <v>92</v>
      </c>
      <c r="G92" s="388"/>
      <c r="I92" s="56">
        <f>1/4</f>
        <v>0.25</v>
      </c>
      <c r="J92" s="52">
        <v>0</v>
      </c>
      <c r="K92" s="411"/>
      <c r="L92" s="57"/>
      <c r="M92" s="411"/>
      <c r="N92" s="52"/>
      <c r="O92" s="447"/>
    </row>
    <row r="93" spans="1:15" ht="91.5" customHeight="1" thickBot="1">
      <c r="A93" s="425" t="s">
        <v>195</v>
      </c>
      <c r="B93" s="23">
        <v>1</v>
      </c>
      <c r="C93" s="14" t="s">
        <v>132</v>
      </c>
      <c r="D93" s="14" t="s">
        <v>160</v>
      </c>
      <c r="E93" s="14" t="s">
        <v>305</v>
      </c>
      <c r="F93" s="14" t="s">
        <v>92</v>
      </c>
      <c r="G93" s="371" t="s">
        <v>266</v>
      </c>
      <c r="I93" s="76">
        <f>1/2</f>
        <v>0.5</v>
      </c>
      <c r="J93" s="77">
        <v>0.36359999999999998</v>
      </c>
      <c r="K93" s="470">
        <f>($I$93*J93)+($I$94*J94)</f>
        <v>0.18179999999999999</v>
      </c>
      <c r="L93" s="78"/>
      <c r="M93" s="470">
        <f>($I$93*L93)+($I$94*L94)</f>
        <v>0</v>
      </c>
      <c r="N93" s="77"/>
      <c r="O93" s="472">
        <f>($I$93*N93)+($I$94*N94)</f>
        <v>0</v>
      </c>
    </row>
    <row r="94" spans="1:15" ht="48" customHeight="1">
      <c r="A94" s="426"/>
      <c r="B94" s="384">
        <v>2</v>
      </c>
      <c r="C94" s="371" t="s">
        <v>133</v>
      </c>
      <c r="D94" s="371" t="s">
        <v>119</v>
      </c>
      <c r="E94" s="384" t="s">
        <v>291</v>
      </c>
      <c r="F94" s="384" t="s">
        <v>252</v>
      </c>
      <c r="G94" s="439"/>
      <c r="I94" s="480">
        <f>1/2</f>
        <v>0.5</v>
      </c>
      <c r="J94" s="410">
        <v>0</v>
      </c>
      <c r="K94" s="482"/>
      <c r="L94" s="483"/>
      <c r="M94" s="482"/>
      <c r="N94" s="410"/>
      <c r="O94" s="485"/>
    </row>
    <row r="95" spans="1:15" ht="15" customHeight="1">
      <c r="A95" s="426"/>
      <c r="B95" s="444"/>
      <c r="C95" s="439"/>
      <c r="D95" s="439"/>
      <c r="E95" s="444"/>
      <c r="F95" s="444"/>
      <c r="G95" s="439"/>
      <c r="I95" s="480"/>
      <c r="J95" s="410"/>
      <c r="K95" s="482"/>
      <c r="L95" s="483"/>
      <c r="M95" s="482"/>
      <c r="N95" s="410"/>
      <c r="O95" s="485"/>
    </row>
    <row r="96" spans="1:15" ht="15.75" customHeight="1" thickBot="1">
      <c r="A96" s="443"/>
      <c r="B96" s="385"/>
      <c r="C96" s="372"/>
      <c r="D96" s="372"/>
      <c r="E96" s="385"/>
      <c r="F96" s="385"/>
      <c r="G96" s="372"/>
      <c r="I96" s="481"/>
      <c r="J96" s="411"/>
      <c r="K96" s="471"/>
      <c r="L96" s="484"/>
      <c r="M96" s="471"/>
      <c r="N96" s="411"/>
      <c r="O96" s="473"/>
    </row>
    <row r="97" spans="1:15" ht="48.75" thickBot="1">
      <c r="A97" s="20" t="s">
        <v>196</v>
      </c>
      <c r="B97" s="9">
        <v>1</v>
      </c>
      <c r="C97" s="14" t="s">
        <v>134</v>
      </c>
      <c r="D97" s="14" t="s">
        <v>253</v>
      </c>
      <c r="E97" s="14" t="s">
        <v>291</v>
      </c>
      <c r="F97" s="14" t="s">
        <v>3</v>
      </c>
      <c r="G97" s="34" t="s">
        <v>267</v>
      </c>
      <c r="I97" s="61">
        <v>1</v>
      </c>
      <c r="J97" s="62">
        <v>0</v>
      </c>
      <c r="K97" s="63">
        <f>($I$97*J97)</f>
        <v>0</v>
      </c>
      <c r="L97" s="64"/>
      <c r="M97" s="63">
        <f>($I$97*L97)</f>
        <v>0</v>
      </c>
      <c r="N97" s="63"/>
      <c r="O97" s="65">
        <f>($I$97*N97)</f>
        <v>0</v>
      </c>
    </row>
    <row r="98" spans="1:15" ht="48.75" thickBot="1">
      <c r="A98" s="20" t="s">
        <v>197</v>
      </c>
      <c r="B98" s="9">
        <v>1</v>
      </c>
      <c r="C98" s="14" t="s">
        <v>135</v>
      </c>
      <c r="D98" s="14" t="s">
        <v>161</v>
      </c>
      <c r="E98" s="14" t="s">
        <v>254</v>
      </c>
      <c r="F98" s="14" t="s">
        <v>136</v>
      </c>
      <c r="G98" s="34" t="s">
        <v>268</v>
      </c>
      <c r="I98" s="61">
        <v>1</v>
      </c>
      <c r="J98" s="62">
        <v>0.8</v>
      </c>
      <c r="K98" s="63">
        <f>($I$98*J98)</f>
        <v>0.8</v>
      </c>
      <c r="L98" s="64"/>
      <c r="M98" s="63">
        <f>($I$98*L98)</f>
        <v>0</v>
      </c>
      <c r="N98" s="63"/>
      <c r="O98" s="65">
        <f>($I$98*N98)</f>
        <v>0</v>
      </c>
    </row>
    <row r="99" spans="1:15" ht="48.75" thickBot="1">
      <c r="A99" s="427" t="s">
        <v>198</v>
      </c>
      <c r="B99" s="9">
        <v>1</v>
      </c>
      <c r="C99" s="14" t="s">
        <v>137</v>
      </c>
      <c r="D99" s="14" t="s">
        <v>162</v>
      </c>
      <c r="E99" s="14" t="s">
        <v>255</v>
      </c>
      <c r="F99" s="14" t="s">
        <v>136</v>
      </c>
      <c r="G99" s="368" t="s">
        <v>269</v>
      </c>
      <c r="I99" s="47">
        <f>1/3</f>
        <v>0.33333333333333331</v>
      </c>
      <c r="J99" s="48">
        <v>1</v>
      </c>
      <c r="K99" s="409">
        <f>($I$99*J99)+($I$100*J100)+($I$101*J101)</f>
        <v>0.93333333333333335</v>
      </c>
      <c r="L99" s="49"/>
      <c r="M99" s="409">
        <f>($I$99*L99)+($I$100*L100)+($I$101*L101)</f>
        <v>0</v>
      </c>
      <c r="N99" s="49"/>
      <c r="O99" s="445">
        <f>($I$99*N99)+($I$100*N100)+($I$101*N101)</f>
        <v>0</v>
      </c>
    </row>
    <row r="100" spans="1:15" ht="72.75" thickBot="1">
      <c r="A100" s="456"/>
      <c r="B100" s="9">
        <v>2</v>
      </c>
      <c r="C100" s="14" t="s">
        <v>138</v>
      </c>
      <c r="D100" s="14" t="s">
        <v>163</v>
      </c>
      <c r="E100" s="14" t="s">
        <v>256</v>
      </c>
      <c r="F100" s="14" t="s">
        <v>136</v>
      </c>
      <c r="G100" s="369"/>
      <c r="I100" s="50">
        <f>1/3</f>
        <v>0.33333333333333331</v>
      </c>
      <c r="J100" s="41">
        <v>1</v>
      </c>
      <c r="K100" s="410"/>
      <c r="L100" s="42"/>
      <c r="M100" s="410"/>
      <c r="N100" s="42"/>
      <c r="O100" s="446"/>
    </row>
    <row r="101" spans="1:15" ht="96.75" thickBot="1">
      <c r="A101" s="428"/>
      <c r="B101" s="9">
        <v>3</v>
      </c>
      <c r="C101" s="14" t="s">
        <v>139</v>
      </c>
      <c r="D101" s="14" t="s">
        <v>163</v>
      </c>
      <c r="E101" s="14" t="s">
        <v>306</v>
      </c>
      <c r="F101" s="14" t="s">
        <v>136</v>
      </c>
      <c r="G101" s="370"/>
      <c r="I101" s="51">
        <f>1/3</f>
        <v>0.33333333333333331</v>
      </c>
      <c r="J101" s="52">
        <v>0.8</v>
      </c>
      <c r="K101" s="411"/>
      <c r="L101" s="53"/>
      <c r="M101" s="411"/>
      <c r="N101" s="53"/>
      <c r="O101" s="447"/>
    </row>
    <row r="102" spans="1:15" ht="144.75" thickBot="1">
      <c r="A102" s="20" t="s">
        <v>199</v>
      </c>
      <c r="B102" s="9">
        <v>1</v>
      </c>
      <c r="C102" s="14" t="s">
        <v>140</v>
      </c>
      <c r="D102" s="14" t="s">
        <v>164</v>
      </c>
      <c r="E102" s="14" t="s">
        <v>257</v>
      </c>
      <c r="F102" s="14" t="s">
        <v>141</v>
      </c>
      <c r="G102" s="34" t="s">
        <v>270</v>
      </c>
      <c r="I102" s="61">
        <v>1</v>
      </c>
      <c r="J102" s="62">
        <v>0.25</v>
      </c>
      <c r="K102" s="63">
        <f>($I$102*J102)</f>
        <v>0.25</v>
      </c>
      <c r="L102" s="64"/>
      <c r="M102" s="63">
        <f>($I$102*L102)</f>
        <v>0</v>
      </c>
      <c r="N102" s="63"/>
      <c r="O102" s="65">
        <f>($I$102*N102)</f>
        <v>0</v>
      </c>
    </row>
    <row r="103" spans="1:15" ht="96" customHeight="1" thickBot="1">
      <c r="A103" s="427" t="s">
        <v>200</v>
      </c>
      <c r="B103" s="9">
        <v>1</v>
      </c>
      <c r="C103" s="14" t="s">
        <v>142</v>
      </c>
      <c r="D103" s="14" t="s">
        <v>162</v>
      </c>
      <c r="E103" s="14" t="s">
        <v>258</v>
      </c>
      <c r="F103" s="14" t="s">
        <v>136</v>
      </c>
      <c r="G103" s="368" t="s">
        <v>271</v>
      </c>
      <c r="I103" s="54">
        <f>1/4</f>
        <v>0.25</v>
      </c>
      <c r="J103" s="48">
        <v>0.25</v>
      </c>
      <c r="K103" s="409">
        <f>($I$103*J103)+($I$104*J104)+($I$105*J105)+($I$106*J106)</f>
        <v>0.375</v>
      </c>
      <c r="L103" s="55"/>
      <c r="M103" s="409">
        <f>($I$103*L103)+($I$104*L104)+($I$105*L105)+($I$106*L106)</f>
        <v>0</v>
      </c>
      <c r="N103" s="48"/>
      <c r="O103" s="445">
        <f>($I$103*N103)+($I$104*N104)+($I$105*N105)+($I$106*N106)</f>
        <v>0</v>
      </c>
    </row>
    <row r="104" spans="1:15" ht="94.5" customHeight="1" thickBot="1">
      <c r="A104" s="456"/>
      <c r="B104" s="9">
        <v>2</v>
      </c>
      <c r="C104" s="14" t="s">
        <v>143</v>
      </c>
      <c r="D104" s="14" t="s">
        <v>162</v>
      </c>
      <c r="E104" s="14" t="s">
        <v>258</v>
      </c>
      <c r="F104" s="14" t="s">
        <v>136</v>
      </c>
      <c r="G104" s="369"/>
      <c r="I104" s="60">
        <f>1/4</f>
        <v>0.25</v>
      </c>
      <c r="J104" s="41">
        <v>0.25</v>
      </c>
      <c r="K104" s="410"/>
      <c r="L104" s="40"/>
      <c r="M104" s="410"/>
      <c r="N104" s="41"/>
      <c r="O104" s="446"/>
    </row>
    <row r="105" spans="1:15" ht="36.75" thickBot="1">
      <c r="A105" s="456"/>
      <c r="B105" s="9">
        <v>3</v>
      </c>
      <c r="C105" s="14" t="s">
        <v>144</v>
      </c>
      <c r="D105" s="14" t="s">
        <v>162</v>
      </c>
      <c r="E105" s="14" t="s">
        <v>259</v>
      </c>
      <c r="F105" s="14" t="s">
        <v>136</v>
      </c>
      <c r="G105" s="369"/>
      <c r="I105" s="60">
        <f>1/4</f>
        <v>0.25</v>
      </c>
      <c r="J105" s="41">
        <v>0</v>
      </c>
      <c r="K105" s="410"/>
      <c r="L105" s="40"/>
      <c r="M105" s="410"/>
      <c r="N105" s="41"/>
      <c r="O105" s="446"/>
    </row>
    <row r="106" spans="1:15" ht="48.75" thickBot="1">
      <c r="A106" s="428"/>
      <c r="B106" s="9">
        <v>4</v>
      </c>
      <c r="C106" s="14" t="s">
        <v>145</v>
      </c>
      <c r="D106" s="14" t="s">
        <v>122</v>
      </c>
      <c r="E106" s="14" t="s">
        <v>260</v>
      </c>
      <c r="F106" s="14" t="s">
        <v>141</v>
      </c>
      <c r="G106" s="370"/>
      <c r="I106" s="56">
        <f>1/4</f>
        <v>0.25</v>
      </c>
      <c r="J106" s="52">
        <v>1</v>
      </c>
      <c r="K106" s="411"/>
      <c r="L106" s="57"/>
      <c r="M106" s="411"/>
      <c r="N106" s="52"/>
      <c r="O106" s="447"/>
    </row>
    <row r="107" spans="1:15" ht="36.75" thickBot="1">
      <c r="A107" s="427" t="s">
        <v>201</v>
      </c>
      <c r="B107" s="9">
        <v>1</v>
      </c>
      <c r="C107" s="14" t="s">
        <v>146</v>
      </c>
      <c r="D107" s="14" t="s">
        <v>119</v>
      </c>
      <c r="E107" s="14" t="s">
        <v>291</v>
      </c>
      <c r="F107" s="14" t="s">
        <v>92</v>
      </c>
      <c r="G107" s="368" t="s">
        <v>272</v>
      </c>
      <c r="I107" s="47">
        <f>1/3</f>
        <v>0.33333333333333331</v>
      </c>
      <c r="J107" s="48">
        <v>0</v>
      </c>
      <c r="K107" s="409">
        <f>($I$107*J107)+($I$108*J108)+($I$109*J109)</f>
        <v>0.16666666666666666</v>
      </c>
      <c r="L107" s="49"/>
      <c r="M107" s="409">
        <f>($I$107*L107)+($I$108*L108)+($I$109*L109)</f>
        <v>0</v>
      </c>
      <c r="N107" s="49"/>
      <c r="O107" s="445">
        <f>($I$107*N107)+($I$108*N108)+($I$109*N109)</f>
        <v>0</v>
      </c>
    </row>
    <row r="108" spans="1:15" ht="182.25" customHeight="1" thickBot="1">
      <c r="A108" s="456"/>
      <c r="B108" s="9">
        <v>2</v>
      </c>
      <c r="C108" s="14" t="s">
        <v>147</v>
      </c>
      <c r="D108" s="14" t="s">
        <v>122</v>
      </c>
      <c r="E108" s="14" t="s">
        <v>307</v>
      </c>
      <c r="F108" s="14" t="s">
        <v>148</v>
      </c>
      <c r="G108" s="369"/>
      <c r="I108" s="50">
        <f>1/3</f>
        <v>0.33333333333333331</v>
      </c>
      <c r="J108" s="41">
        <v>0.25</v>
      </c>
      <c r="K108" s="410"/>
      <c r="L108" s="42"/>
      <c r="M108" s="410"/>
      <c r="N108" s="42"/>
      <c r="O108" s="446"/>
    </row>
    <row r="109" spans="1:15" ht="252.75" thickBot="1">
      <c r="A109" s="428"/>
      <c r="B109" s="9">
        <v>3</v>
      </c>
      <c r="C109" s="14" t="s">
        <v>149</v>
      </c>
      <c r="D109" s="14" t="s">
        <v>25</v>
      </c>
      <c r="E109" s="14" t="s">
        <v>308</v>
      </c>
      <c r="F109" s="14" t="s">
        <v>150</v>
      </c>
      <c r="G109" s="370"/>
      <c r="I109" s="51">
        <f>1/3</f>
        <v>0.33333333333333331</v>
      </c>
      <c r="J109" s="52">
        <v>0.25</v>
      </c>
      <c r="K109" s="411"/>
      <c r="L109" s="53"/>
      <c r="M109" s="411"/>
      <c r="N109" s="53"/>
      <c r="O109" s="447"/>
    </row>
    <row r="110" spans="1:15" ht="48.75" thickBot="1">
      <c r="A110" s="427" t="s">
        <v>202</v>
      </c>
      <c r="B110" s="23">
        <v>1</v>
      </c>
      <c r="C110" s="14" t="s">
        <v>151</v>
      </c>
      <c r="D110" s="14" t="s">
        <v>157</v>
      </c>
      <c r="E110" s="14" t="s">
        <v>259</v>
      </c>
      <c r="F110" s="14" t="s">
        <v>3</v>
      </c>
      <c r="G110" s="368" t="s">
        <v>273</v>
      </c>
      <c r="I110" s="54">
        <f>1/5</f>
        <v>0.2</v>
      </c>
      <c r="J110" s="48"/>
      <c r="K110" s="409">
        <f>($I$110*J110)+($I$111*J111)+($I$112*J112)+($I$113*J113)+($I$114*J114)</f>
        <v>0.67600000000000005</v>
      </c>
      <c r="L110" s="79"/>
      <c r="M110" s="409">
        <f>($I$110*L110)+($I$111*L111)+($I$112*L112)+($I$113*L113)+($I$114*L114)</f>
        <v>0</v>
      </c>
      <c r="N110" s="48"/>
      <c r="O110" s="445">
        <f>($I$110*N110)+($I$111*N111)+($I$112*N112)+($I$113*N113)+($I$114*N114)</f>
        <v>0</v>
      </c>
    </row>
    <row r="111" spans="1:15" ht="166.5" customHeight="1" thickBot="1">
      <c r="A111" s="456"/>
      <c r="B111" s="23">
        <v>2</v>
      </c>
      <c r="C111" s="14" t="s">
        <v>152</v>
      </c>
      <c r="D111" s="106" t="s">
        <v>261</v>
      </c>
      <c r="E111" s="14" t="s">
        <v>309</v>
      </c>
      <c r="F111" s="14" t="s">
        <v>3</v>
      </c>
      <c r="G111" s="369"/>
      <c r="I111" s="60">
        <f>1/5</f>
        <v>0.2</v>
      </c>
      <c r="J111" s="41">
        <v>1</v>
      </c>
      <c r="K111" s="410"/>
      <c r="L111" s="43"/>
      <c r="M111" s="410"/>
      <c r="N111" s="41"/>
      <c r="O111" s="446"/>
    </row>
    <row r="112" spans="1:15" ht="72.75" thickBot="1">
      <c r="A112" s="456"/>
      <c r="B112" s="23">
        <v>3</v>
      </c>
      <c r="C112" s="14" t="s">
        <v>153</v>
      </c>
      <c r="D112" s="14" t="s">
        <v>165</v>
      </c>
      <c r="E112" s="14" t="s">
        <v>262</v>
      </c>
      <c r="F112" s="14" t="s">
        <v>154</v>
      </c>
      <c r="G112" s="369"/>
      <c r="I112" s="60">
        <f>1/5</f>
        <v>0.2</v>
      </c>
      <c r="J112" s="41">
        <v>0.4</v>
      </c>
      <c r="K112" s="410"/>
      <c r="L112" s="41"/>
      <c r="M112" s="410"/>
      <c r="N112" s="41"/>
      <c r="O112" s="446"/>
    </row>
    <row r="113" spans="1:15" ht="36" customHeight="1" thickBot="1">
      <c r="A113" s="456"/>
      <c r="B113" s="23">
        <v>4</v>
      </c>
      <c r="C113" s="14" t="s">
        <v>155</v>
      </c>
      <c r="D113" s="14" t="s">
        <v>166</v>
      </c>
      <c r="E113" s="14" t="s">
        <v>263</v>
      </c>
      <c r="F113" s="14" t="s">
        <v>154</v>
      </c>
      <c r="G113" s="369"/>
      <c r="I113" s="60">
        <f>1/5</f>
        <v>0.2</v>
      </c>
      <c r="J113" s="41">
        <v>1</v>
      </c>
      <c r="K113" s="410"/>
      <c r="L113" s="41"/>
      <c r="M113" s="410"/>
      <c r="N113" s="41"/>
      <c r="O113" s="446"/>
    </row>
    <row r="114" spans="1:15" ht="77.25" customHeight="1" thickBot="1">
      <c r="A114" s="428"/>
      <c r="B114" s="23">
        <v>5</v>
      </c>
      <c r="C114" s="14" t="s">
        <v>264</v>
      </c>
      <c r="D114" s="14" t="s">
        <v>165</v>
      </c>
      <c r="E114" s="14" t="s">
        <v>310</v>
      </c>
      <c r="F114" s="14" t="s">
        <v>154</v>
      </c>
      <c r="G114" s="370"/>
      <c r="H114" s="107"/>
      <c r="I114" s="108">
        <f>1/5</f>
        <v>0.2</v>
      </c>
      <c r="J114" s="59">
        <v>0.98</v>
      </c>
      <c r="K114" s="411"/>
      <c r="L114" s="52"/>
      <c r="M114" s="411"/>
      <c r="N114" s="52"/>
      <c r="O114" s="447"/>
    </row>
    <row r="115" spans="1:15" ht="96.75" thickBot="1">
      <c r="A115" s="20" t="s">
        <v>203</v>
      </c>
      <c r="B115" s="23">
        <v>1</v>
      </c>
      <c r="C115" s="14" t="s">
        <v>156</v>
      </c>
      <c r="D115" s="14" t="s">
        <v>157</v>
      </c>
      <c r="E115" s="14" t="s">
        <v>311</v>
      </c>
      <c r="F115" s="14" t="s">
        <v>3</v>
      </c>
      <c r="G115" s="34" t="s">
        <v>225</v>
      </c>
      <c r="I115" s="61">
        <v>1</v>
      </c>
      <c r="J115" s="62">
        <v>0.33329999999999999</v>
      </c>
      <c r="K115" s="63">
        <f>($I$115*J115)</f>
        <v>0.33329999999999999</v>
      </c>
      <c r="L115" s="64"/>
      <c r="M115" s="63">
        <f>($I$115*L115)</f>
        <v>0</v>
      </c>
      <c r="N115" s="63"/>
      <c r="O115" s="65">
        <f>($I$115*N115)</f>
        <v>0</v>
      </c>
    </row>
    <row r="116" spans="1:15" ht="12.75" customHeight="1">
      <c r="A116" s="461" t="s">
        <v>279</v>
      </c>
      <c r="B116" s="462"/>
      <c r="C116" s="462"/>
      <c r="D116" s="462"/>
      <c r="E116" s="462"/>
      <c r="F116" s="463"/>
      <c r="G116" s="90">
        <v>0.39</v>
      </c>
      <c r="I116" s="488" t="s">
        <v>214</v>
      </c>
      <c r="J116" s="488"/>
      <c r="K116" s="81">
        <f>+AVERAGE(K89:K115)</f>
        <v>0.39035999999999998</v>
      </c>
      <c r="M116" s="81">
        <f>+AVERAGE(M89:M115)</f>
        <v>0</v>
      </c>
      <c r="O116" s="81">
        <f>+AVERAGE(O89:O115)</f>
        <v>0</v>
      </c>
    </row>
    <row r="119" spans="1:15" ht="13.5" customHeight="1" thickBot="1">
      <c r="A119" s="396" t="s">
        <v>179</v>
      </c>
      <c r="B119" s="397"/>
      <c r="C119" s="397"/>
      <c r="D119" s="397"/>
      <c r="E119" s="397"/>
      <c r="F119" s="397"/>
      <c r="G119" s="398"/>
    </row>
    <row r="120" spans="1:15" ht="28.5" customHeight="1">
      <c r="A120" s="379" t="s">
        <v>0</v>
      </c>
      <c r="B120" s="405" t="s">
        <v>43</v>
      </c>
      <c r="C120" s="406"/>
      <c r="D120" s="379" t="s">
        <v>35</v>
      </c>
      <c r="E120" s="7" t="s">
        <v>36</v>
      </c>
      <c r="F120" s="379" t="s">
        <v>1</v>
      </c>
      <c r="G120" s="379" t="s">
        <v>44</v>
      </c>
      <c r="J120" s="448">
        <v>11049</v>
      </c>
      <c r="K120" s="449"/>
      <c r="L120" s="448">
        <v>11536</v>
      </c>
      <c r="M120" s="449"/>
      <c r="N120" s="448">
        <v>11658</v>
      </c>
      <c r="O120" s="449"/>
    </row>
    <row r="121" spans="1:15" ht="30.75" thickBot="1">
      <c r="A121" s="380"/>
      <c r="B121" s="407"/>
      <c r="C121" s="408"/>
      <c r="D121" s="380"/>
      <c r="E121" s="8" t="s">
        <v>37</v>
      </c>
      <c r="F121" s="380"/>
      <c r="G121" s="380"/>
      <c r="I121" s="46" t="s">
        <v>211</v>
      </c>
      <c r="J121" s="46" t="s">
        <v>212</v>
      </c>
      <c r="K121" s="46" t="s">
        <v>213</v>
      </c>
      <c r="L121" s="46" t="s">
        <v>212</v>
      </c>
      <c r="M121" s="46" t="s">
        <v>213</v>
      </c>
      <c r="N121" s="46" t="s">
        <v>212</v>
      </c>
      <c r="O121" s="46" t="s">
        <v>213</v>
      </c>
    </row>
    <row r="122" spans="1:15" ht="84.75" thickBot="1">
      <c r="A122" s="114" t="s">
        <v>204</v>
      </c>
      <c r="B122" s="115">
        <v>1</v>
      </c>
      <c r="C122" s="13" t="s">
        <v>167</v>
      </c>
      <c r="D122" s="14" t="s">
        <v>180</v>
      </c>
      <c r="E122" s="13" t="s">
        <v>281</v>
      </c>
      <c r="F122" s="14" t="s">
        <v>168</v>
      </c>
      <c r="G122" s="34" t="s">
        <v>226</v>
      </c>
      <c r="I122" s="61">
        <v>1</v>
      </c>
      <c r="J122" s="62">
        <v>1</v>
      </c>
      <c r="K122" s="63">
        <f>($I$122*J122)</f>
        <v>1</v>
      </c>
      <c r="L122" s="64"/>
      <c r="M122" s="63">
        <f>($I$122*L122)</f>
        <v>0</v>
      </c>
      <c r="N122" s="63"/>
      <c r="O122" s="65">
        <f>($I$122*N122)</f>
        <v>0</v>
      </c>
    </row>
    <row r="123" spans="1:15" ht="84.75" customHeight="1" thickBot="1">
      <c r="A123" s="114" t="s">
        <v>205</v>
      </c>
      <c r="B123" s="115">
        <v>1</v>
      </c>
      <c r="C123" s="14" t="s">
        <v>169</v>
      </c>
      <c r="D123" s="14" t="s">
        <v>122</v>
      </c>
      <c r="E123" s="13" t="s">
        <v>312</v>
      </c>
      <c r="F123" s="14" t="s">
        <v>168</v>
      </c>
      <c r="G123" s="34" t="s">
        <v>274</v>
      </c>
      <c r="I123" s="61">
        <v>1</v>
      </c>
      <c r="J123" s="62">
        <v>0.2</v>
      </c>
      <c r="K123" s="63">
        <f>($I$123*J123)</f>
        <v>0.2</v>
      </c>
      <c r="L123" s="80"/>
      <c r="M123" s="63">
        <f>($I$123*L123)</f>
        <v>0</v>
      </c>
      <c r="N123" s="80"/>
      <c r="O123" s="65">
        <f>($I$123*N123)</f>
        <v>0</v>
      </c>
    </row>
    <row r="124" spans="1:15" ht="84.75" thickBot="1">
      <c r="A124" s="457" t="s">
        <v>206</v>
      </c>
      <c r="B124" s="115">
        <v>1</v>
      </c>
      <c r="C124" s="14" t="s">
        <v>170</v>
      </c>
      <c r="D124" s="14" t="s">
        <v>159</v>
      </c>
      <c r="E124" s="13" t="s">
        <v>282</v>
      </c>
      <c r="F124" s="14" t="s">
        <v>171</v>
      </c>
      <c r="G124" s="371" t="s">
        <v>226</v>
      </c>
      <c r="I124" s="54">
        <f>1/2</f>
        <v>0.5</v>
      </c>
      <c r="J124" s="48">
        <v>1</v>
      </c>
      <c r="K124" s="470">
        <f>($I$124*J124)+($I$125*J125)</f>
        <v>1</v>
      </c>
      <c r="L124" s="55"/>
      <c r="M124" s="470">
        <f>($I$124*L124)+($I$125*L125)</f>
        <v>0</v>
      </c>
      <c r="N124" s="48"/>
      <c r="O124" s="472">
        <f>($I$124*N124)+($I$125*N125)</f>
        <v>0</v>
      </c>
    </row>
    <row r="125" spans="1:15" ht="72.75" thickBot="1">
      <c r="A125" s="458"/>
      <c r="B125" s="115">
        <v>2</v>
      </c>
      <c r="C125" s="14" t="s">
        <v>172</v>
      </c>
      <c r="D125" s="14" t="s">
        <v>120</v>
      </c>
      <c r="E125" s="13" t="s">
        <v>283</v>
      </c>
      <c r="F125" s="14" t="s">
        <v>171</v>
      </c>
      <c r="G125" s="372"/>
      <c r="I125" s="56">
        <f>1/2</f>
        <v>0.5</v>
      </c>
      <c r="J125" s="52">
        <v>1</v>
      </c>
      <c r="K125" s="471"/>
      <c r="L125" s="57"/>
      <c r="M125" s="471"/>
      <c r="N125" s="52"/>
      <c r="O125" s="473"/>
    </row>
    <row r="126" spans="1:15" ht="45" customHeight="1" thickBot="1">
      <c r="A126" s="114" t="s">
        <v>207</v>
      </c>
      <c r="B126" s="115">
        <v>1</v>
      </c>
      <c r="C126" s="14" t="s">
        <v>173</v>
      </c>
      <c r="D126" s="14" t="s">
        <v>181</v>
      </c>
      <c r="E126" s="14" t="s">
        <v>291</v>
      </c>
      <c r="F126" s="14" t="s">
        <v>171</v>
      </c>
      <c r="G126" s="34" t="s">
        <v>267</v>
      </c>
      <c r="I126" s="61">
        <v>1</v>
      </c>
      <c r="J126" s="62">
        <v>0</v>
      </c>
      <c r="K126" s="63">
        <f>($I$126*J126)</f>
        <v>0</v>
      </c>
      <c r="L126" s="80"/>
      <c r="M126" s="63">
        <f>($I$126*L126)</f>
        <v>0</v>
      </c>
      <c r="N126" s="80"/>
      <c r="O126" s="65">
        <f>($I$126*N126)</f>
        <v>0</v>
      </c>
    </row>
    <row r="127" spans="1:15" ht="57" customHeight="1" thickBot="1">
      <c r="A127" s="114" t="s">
        <v>208</v>
      </c>
      <c r="B127" s="115">
        <v>1</v>
      </c>
      <c r="C127" s="14" t="s">
        <v>174</v>
      </c>
      <c r="D127" s="14" t="s">
        <v>118</v>
      </c>
      <c r="E127" s="14" t="s">
        <v>259</v>
      </c>
      <c r="F127" s="14" t="s">
        <v>171</v>
      </c>
      <c r="G127" s="34" t="s">
        <v>267</v>
      </c>
      <c r="I127" s="61">
        <v>1</v>
      </c>
      <c r="J127" s="62">
        <v>0</v>
      </c>
      <c r="K127" s="63">
        <f>($I$127*J127)</f>
        <v>0</v>
      </c>
      <c r="L127" s="80"/>
      <c r="M127" s="63">
        <f>($I$127*L127)</f>
        <v>0</v>
      </c>
      <c r="N127" s="80"/>
      <c r="O127" s="65">
        <f>($I$127*N127)</f>
        <v>0</v>
      </c>
    </row>
    <row r="128" spans="1:15" ht="54.75" customHeight="1" thickBot="1">
      <c r="A128" s="459" t="s">
        <v>209</v>
      </c>
      <c r="B128" s="115">
        <v>1</v>
      </c>
      <c r="C128" s="14" t="s">
        <v>175</v>
      </c>
      <c r="D128" s="14" t="s">
        <v>182</v>
      </c>
      <c r="E128" s="14" t="s">
        <v>291</v>
      </c>
      <c r="F128" s="14" t="s">
        <v>171</v>
      </c>
      <c r="G128" s="486" t="s">
        <v>267</v>
      </c>
      <c r="I128" s="54">
        <f>1/2</f>
        <v>0.5</v>
      </c>
      <c r="J128" s="48">
        <v>0</v>
      </c>
      <c r="K128" s="470">
        <f>($I$128*J128)+($I$129*J129)</f>
        <v>0</v>
      </c>
      <c r="L128" s="55"/>
      <c r="M128" s="470">
        <f>($I$124*L128)+($I$125*L129)</f>
        <v>0</v>
      </c>
      <c r="N128" s="48"/>
      <c r="O128" s="472">
        <f>($I$124*N128)+($I$125*N129)</f>
        <v>0</v>
      </c>
    </row>
    <row r="129" spans="1:15" ht="48.75" customHeight="1" thickBot="1">
      <c r="A129" s="460"/>
      <c r="B129" s="115" t="s">
        <v>176</v>
      </c>
      <c r="C129" s="14" t="s">
        <v>177</v>
      </c>
      <c r="D129" s="14" t="s">
        <v>119</v>
      </c>
      <c r="E129" s="14" t="s">
        <v>291</v>
      </c>
      <c r="F129" s="14" t="s">
        <v>62</v>
      </c>
      <c r="G129" s="487"/>
      <c r="I129" s="56">
        <f>1/2</f>
        <v>0.5</v>
      </c>
      <c r="J129" s="52">
        <v>0</v>
      </c>
      <c r="K129" s="471"/>
      <c r="L129" s="57"/>
      <c r="M129" s="471"/>
      <c r="N129" s="52"/>
      <c r="O129" s="473"/>
    </row>
    <row r="130" spans="1:15" ht="45" customHeight="1" thickBot="1">
      <c r="A130" s="114" t="s">
        <v>210</v>
      </c>
      <c r="B130" s="115">
        <v>1</v>
      </c>
      <c r="C130" s="14" t="s">
        <v>178</v>
      </c>
      <c r="D130" s="14" t="s">
        <v>183</v>
      </c>
      <c r="E130" s="14" t="s">
        <v>291</v>
      </c>
      <c r="F130" s="14" t="s">
        <v>171</v>
      </c>
      <c r="G130" s="34" t="s">
        <v>267</v>
      </c>
      <c r="I130" s="61">
        <v>1</v>
      </c>
      <c r="J130" s="62">
        <v>0</v>
      </c>
      <c r="K130" s="63">
        <f>($I$130*J130)</f>
        <v>0</v>
      </c>
      <c r="L130" s="80"/>
      <c r="M130" s="63">
        <f>($I$130*L130)</f>
        <v>0</v>
      </c>
      <c r="N130" s="80"/>
      <c r="O130" s="65">
        <f>($I$130*N130)</f>
        <v>0</v>
      </c>
    </row>
    <row r="131" spans="1:15" ht="12.75" customHeight="1">
      <c r="A131" s="450" t="s">
        <v>280</v>
      </c>
      <c r="B131" s="451"/>
      <c r="C131" s="451"/>
      <c r="D131" s="451"/>
      <c r="E131" s="451"/>
      <c r="F131" s="452"/>
      <c r="G131" s="109">
        <v>0.31</v>
      </c>
      <c r="I131" s="488" t="s">
        <v>214</v>
      </c>
      <c r="J131" s="488"/>
      <c r="K131" s="81">
        <f>+AVERAGE(K122:K130)</f>
        <v>0.31428571428571433</v>
      </c>
      <c r="M131" s="81">
        <f>+AVERAGE(M122:M130)</f>
        <v>0</v>
      </c>
      <c r="O131" s="81">
        <f>+AVERAGE(O122:O130)</f>
        <v>0</v>
      </c>
    </row>
    <row r="132" spans="1:15" ht="12.75">
      <c r="A132" s="453" t="s">
        <v>184</v>
      </c>
      <c r="B132" s="454"/>
      <c r="C132" s="454"/>
      <c r="D132" s="454"/>
      <c r="E132" s="454"/>
      <c r="F132" s="455"/>
      <c r="G132" s="110">
        <v>0.47</v>
      </c>
    </row>
    <row r="133" spans="1:15" ht="18" customHeight="1">
      <c r="I133" s="489" t="s">
        <v>215</v>
      </c>
      <c r="J133" s="489"/>
      <c r="K133" s="86">
        <f>+AVERAGE(K24,K33,K57,K82,K116,K131)</f>
        <v>0.4682486904761905</v>
      </c>
      <c r="L133" s="85"/>
      <c r="M133" s="86">
        <f>+AVERAGE(M24,M33,M57,M82,M116,M131)</f>
        <v>0</v>
      </c>
      <c r="N133" s="85"/>
      <c r="O133" s="86">
        <f>+AVERAGE(O24,O33,O57,O82,O116,O131)</f>
        <v>0</v>
      </c>
    </row>
  </sheetData>
  <mergeCells count="206">
    <mergeCell ref="G128:G129"/>
    <mergeCell ref="I131:J131"/>
    <mergeCell ref="I133:J133"/>
    <mergeCell ref="J120:K120"/>
    <mergeCell ref="L120:M120"/>
    <mergeCell ref="N120:O120"/>
    <mergeCell ref="I24:J24"/>
    <mergeCell ref="I33:J33"/>
    <mergeCell ref="I57:J57"/>
    <mergeCell ref="I82:J82"/>
    <mergeCell ref="I116:J116"/>
    <mergeCell ref="J37:K37"/>
    <mergeCell ref="L37:M37"/>
    <mergeCell ref="N37:O37"/>
    <mergeCell ref="J63:K63"/>
    <mergeCell ref="L63:M63"/>
    <mergeCell ref="N63:O63"/>
    <mergeCell ref="J28:K28"/>
    <mergeCell ref="L28:M28"/>
    <mergeCell ref="N28:O28"/>
    <mergeCell ref="J48:J49"/>
    <mergeCell ref="M45:M52"/>
    <mergeCell ref="L48:L49"/>
    <mergeCell ref="O45:O52"/>
    <mergeCell ref="N87:O87"/>
    <mergeCell ref="K110:K114"/>
    <mergeCell ref="M110:M114"/>
    <mergeCell ref="O110:O114"/>
    <mergeCell ref="J87:K87"/>
    <mergeCell ref="L87:M87"/>
    <mergeCell ref="K67:K72"/>
    <mergeCell ref="M67:M72"/>
    <mergeCell ref="O67:O72"/>
    <mergeCell ref="K76:K81"/>
    <mergeCell ref="M76:M81"/>
    <mergeCell ref="O76:O81"/>
    <mergeCell ref="K124:K125"/>
    <mergeCell ref="M124:M125"/>
    <mergeCell ref="O124:O125"/>
    <mergeCell ref="K128:K129"/>
    <mergeCell ref="M128:M129"/>
    <mergeCell ref="O128:O129"/>
    <mergeCell ref="I94:I96"/>
    <mergeCell ref="J94:J96"/>
    <mergeCell ref="K93:K96"/>
    <mergeCell ref="L94:L96"/>
    <mergeCell ref="M93:M96"/>
    <mergeCell ref="N94:N96"/>
    <mergeCell ref="O93:O96"/>
    <mergeCell ref="K107:K109"/>
    <mergeCell ref="M107:M109"/>
    <mergeCell ref="O107:O109"/>
    <mergeCell ref="K103:K106"/>
    <mergeCell ref="M103:M106"/>
    <mergeCell ref="O103:O106"/>
    <mergeCell ref="K12:K13"/>
    <mergeCell ref="M12:M13"/>
    <mergeCell ref="O12:O13"/>
    <mergeCell ref="K18:K19"/>
    <mergeCell ref="M18:M19"/>
    <mergeCell ref="O18:O19"/>
    <mergeCell ref="O53:O55"/>
    <mergeCell ref="K99:K101"/>
    <mergeCell ref="M99:M101"/>
    <mergeCell ref="O99:O101"/>
    <mergeCell ref="K65:K66"/>
    <mergeCell ref="M65:M66"/>
    <mergeCell ref="O65:O66"/>
    <mergeCell ref="O14:O17"/>
    <mergeCell ref="O20:O23"/>
    <mergeCell ref="K89:K92"/>
    <mergeCell ref="M89:M92"/>
    <mergeCell ref="O89:O92"/>
    <mergeCell ref="K39:K44"/>
    <mergeCell ref="M39:M44"/>
    <mergeCell ref="O39:O44"/>
    <mergeCell ref="K74:K75"/>
    <mergeCell ref="M74:M75"/>
    <mergeCell ref="O74:O75"/>
    <mergeCell ref="J15:J16"/>
    <mergeCell ref="L15:L16"/>
    <mergeCell ref="N15:N16"/>
    <mergeCell ref="K53:K55"/>
    <mergeCell ref="M53:M55"/>
    <mergeCell ref="K20:K23"/>
    <mergeCell ref="M20:M23"/>
    <mergeCell ref="K45:K52"/>
    <mergeCell ref="I48:I49"/>
    <mergeCell ref="K14:K17"/>
    <mergeCell ref="M14:M17"/>
    <mergeCell ref="K30:K32"/>
    <mergeCell ref="M30:M32"/>
    <mergeCell ref="N48:N49"/>
    <mergeCell ref="M9:M11"/>
    <mergeCell ref="O9:O11"/>
    <mergeCell ref="J7:K7"/>
    <mergeCell ref="L7:M7"/>
    <mergeCell ref="N7:O7"/>
    <mergeCell ref="A131:F131"/>
    <mergeCell ref="A132:F132"/>
    <mergeCell ref="A45:A52"/>
    <mergeCell ref="A74:A75"/>
    <mergeCell ref="A76:A81"/>
    <mergeCell ref="A99:A101"/>
    <mergeCell ref="A103:A106"/>
    <mergeCell ref="A107:A109"/>
    <mergeCell ref="A110:A114"/>
    <mergeCell ref="A124:A125"/>
    <mergeCell ref="A119:G119"/>
    <mergeCell ref="F120:F121"/>
    <mergeCell ref="G120:G121"/>
    <mergeCell ref="A128:A129"/>
    <mergeCell ref="A116:F116"/>
    <mergeCell ref="A120:A121"/>
    <mergeCell ref="B120:C121"/>
    <mergeCell ref="D120:D121"/>
    <mergeCell ref="I15:I16"/>
    <mergeCell ref="A89:A92"/>
    <mergeCell ref="A93:A96"/>
    <mergeCell ref="B94:B96"/>
    <mergeCell ref="C94:C96"/>
    <mergeCell ref="D94:D96"/>
    <mergeCell ref="A86:G86"/>
    <mergeCell ref="A87:A88"/>
    <mergeCell ref="B87:C88"/>
    <mergeCell ref="D87:D88"/>
    <mergeCell ref="F94:F96"/>
    <mergeCell ref="E94:E96"/>
    <mergeCell ref="G89:G92"/>
    <mergeCell ref="G93:G96"/>
    <mergeCell ref="A82:F82"/>
    <mergeCell ref="A67:A72"/>
    <mergeCell ref="A63:A64"/>
    <mergeCell ref="B63:C64"/>
    <mergeCell ref="D63:D64"/>
    <mergeCell ref="F63:F64"/>
    <mergeCell ref="A65:A66"/>
    <mergeCell ref="F87:F88"/>
    <mergeCell ref="G87:G88"/>
    <mergeCell ref="G65:G66"/>
    <mergeCell ref="G67:G72"/>
    <mergeCell ref="G74:G75"/>
    <mergeCell ref="G76:G81"/>
    <mergeCell ref="A53:A55"/>
    <mergeCell ref="B48:B49"/>
    <mergeCell ref="E48:E49"/>
    <mergeCell ref="F48:F49"/>
    <mergeCell ref="A37:A38"/>
    <mergeCell ref="B37:C38"/>
    <mergeCell ref="A39:A44"/>
    <mergeCell ref="A62:G62"/>
    <mergeCell ref="A57:F57"/>
    <mergeCell ref="G53:G55"/>
    <mergeCell ref="A2:G2"/>
    <mergeCell ref="A3:G3"/>
    <mergeCell ref="A4:E4"/>
    <mergeCell ref="F4:G4"/>
    <mergeCell ref="A6:G6"/>
    <mergeCell ref="A20:A23"/>
    <mergeCell ref="D7:D8"/>
    <mergeCell ref="D15:D16"/>
    <mergeCell ref="A14:A17"/>
    <mergeCell ref="B15:B16"/>
    <mergeCell ref="C15:C16"/>
    <mergeCell ref="A7:A8"/>
    <mergeCell ref="B7:C8"/>
    <mergeCell ref="G7:G8"/>
    <mergeCell ref="A9:A11"/>
    <mergeCell ref="E15:E16"/>
    <mergeCell ref="F15:F16"/>
    <mergeCell ref="G9:G11"/>
    <mergeCell ref="G12:G13"/>
    <mergeCell ref="O30:O32"/>
    <mergeCell ref="C48:C49"/>
    <mergeCell ref="G39:G44"/>
    <mergeCell ref="G45:G52"/>
    <mergeCell ref="A12:A13"/>
    <mergeCell ref="A18:A19"/>
    <mergeCell ref="F7:F8"/>
    <mergeCell ref="F28:F29"/>
    <mergeCell ref="G28:G29"/>
    <mergeCell ref="A24:F24"/>
    <mergeCell ref="A27:G27"/>
    <mergeCell ref="B30:C30"/>
    <mergeCell ref="B31:C31"/>
    <mergeCell ref="A36:G36"/>
    <mergeCell ref="D37:D38"/>
    <mergeCell ref="D48:D49"/>
    <mergeCell ref="F37:F38"/>
    <mergeCell ref="G37:G38"/>
    <mergeCell ref="A33:F33"/>
    <mergeCell ref="B32:C32"/>
    <mergeCell ref="A28:A29"/>
    <mergeCell ref="B28:C29"/>
    <mergeCell ref="D28:D29"/>
    <mergeCell ref="K9:K11"/>
    <mergeCell ref="G99:G101"/>
    <mergeCell ref="G103:G106"/>
    <mergeCell ref="G107:G109"/>
    <mergeCell ref="G110:G114"/>
    <mergeCell ref="G124:G125"/>
    <mergeCell ref="G14:G17"/>
    <mergeCell ref="G18:G19"/>
    <mergeCell ref="G20:G23"/>
    <mergeCell ref="G30:G32"/>
    <mergeCell ref="G63:G64"/>
  </mergeCells>
  <conditionalFormatting sqref="E7:E8">
    <cfRule type="duplicateValues" dxfId="14" priority="5"/>
  </conditionalFormatting>
  <conditionalFormatting sqref="E37:E38">
    <cfRule type="duplicateValues" dxfId="13" priority="4"/>
  </conditionalFormatting>
  <conditionalFormatting sqref="E63:E64">
    <cfRule type="duplicateValues" dxfId="12" priority="3"/>
  </conditionalFormatting>
  <conditionalFormatting sqref="E87:E88">
    <cfRule type="duplicateValues" dxfId="11" priority="2"/>
  </conditionalFormatting>
  <conditionalFormatting sqref="E120:E121">
    <cfRule type="duplicateValues" dxfId="10" priority="1"/>
  </conditionalFormatting>
  <hyperlinks>
    <hyperlink ref="E14" r:id="rId1"/>
    <hyperlink ref="E17" r:id="rId2"/>
    <hyperlink ref="E39" r:id="rId3"/>
    <hyperlink ref="E42" r:id="rId4" display="Durante la vigencia se consolidó y divulgo el Informe de Gestión y Resultados correspondiente a la vigencia 2020, el cual contiene el resultado del Plan Operativo Anual de la Secretaría Jurídica Distrital. El informe fue publicado en la página web de la E"/>
    <hyperlink ref="E43" r:id="rId5"/>
    <hyperlink ref="E72" r:id="rId6"/>
    <hyperlink ref="E73" r:id="rId7" display="En numeral 9.3 del Plan Institucional de Capacitación- PIC 2021 se incluyeron temáticas relativas a la anticorrupción, transparencia y servicio a la ciudadanía respectivamente._x000a__x000a_Consultar Plan en el siguiente enlace: https://secretariajuridica.gov.co/site"/>
  </hyperlinks>
  <pageMargins left="0.7" right="0.7" top="0.75" bottom="0.75" header="0.3" footer="0.3"/>
  <pageSetup orientation="portrait"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43"/>
  <sheetViews>
    <sheetView topLeftCell="A22" zoomScale="70" zoomScaleNormal="70" workbookViewId="0">
      <selection activeCell="Q38" sqref="Q38"/>
    </sheetView>
  </sheetViews>
  <sheetFormatPr baseColWidth="10" defaultRowHeight="12"/>
  <cols>
    <col min="1" max="1" width="32.42578125" style="5" customWidth="1"/>
    <col min="2" max="2" width="3.85546875" style="5" customWidth="1"/>
    <col min="3" max="3" width="37.140625" style="5" customWidth="1"/>
    <col min="4" max="4" width="15.140625" style="5" customWidth="1"/>
    <col min="5" max="5" width="74.42578125" style="5" customWidth="1"/>
    <col min="6" max="6" width="28.7109375" style="5" customWidth="1"/>
    <col min="7" max="7" width="45.5703125" style="5" customWidth="1"/>
    <col min="8" max="8" width="5" style="5" customWidth="1"/>
    <col min="9" max="9" width="11.42578125" style="5"/>
    <col min="10" max="10" width="15.7109375" style="5" customWidth="1"/>
    <col min="11" max="16384" width="11.42578125" style="5"/>
  </cols>
  <sheetData>
    <row r="2" spans="1:15">
      <c r="A2" s="512" t="s">
        <v>21</v>
      </c>
      <c r="B2" s="513"/>
      <c r="C2" s="513"/>
      <c r="D2" s="513"/>
      <c r="E2" s="513"/>
      <c r="F2" s="513"/>
      <c r="G2" s="514"/>
    </row>
    <row r="3" spans="1:15">
      <c r="A3" s="512" t="s">
        <v>318</v>
      </c>
      <c r="B3" s="513"/>
      <c r="C3" s="513"/>
      <c r="D3" s="513"/>
      <c r="E3" s="513"/>
      <c r="F3" s="513"/>
      <c r="G3" s="514"/>
    </row>
    <row r="4" spans="1:15">
      <c r="A4" s="515" t="s">
        <v>315</v>
      </c>
      <c r="B4" s="516"/>
      <c r="C4" s="516"/>
      <c r="D4" s="516"/>
      <c r="E4" s="516"/>
      <c r="F4" s="517" t="s">
        <v>316</v>
      </c>
      <c r="G4" s="517"/>
    </row>
    <row r="5" spans="1:15">
      <c r="A5" s="6"/>
      <c r="B5" s="6"/>
      <c r="C5" s="6"/>
      <c r="D5" s="6"/>
      <c r="E5" s="6"/>
      <c r="F5" s="6"/>
      <c r="G5" s="6"/>
    </row>
    <row r="6" spans="1:15" ht="12.75" thickBot="1">
      <c r="A6" s="396" t="s">
        <v>22</v>
      </c>
      <c r="B6" s="397"/>
      <c r="C6" s="397"/>
      <c r="D6" s="397"/>
      <c r="E6" s="397"/>
      <c r="F6" s="397"/>
      <c r="G6" s="398"/>
    </row>
    <row r="7" spans="1:15" ht="33" customHeight="1">
      <c r="A7" s="379" t="s">
        <v>0</v>
      </c>
      <c r="B7" s="405" t="s">
        <v>43</v>
      </c>
      <c r="C7" s="406"/>
      <c r="D7" s="379" t="s">
        <v>35</v>
      </c>
      <c r="E7" s="117" t="s">
        <v>36</v>
      </c>
      <c r="F7" s="379" t="s">
        <v>1</v>
      </c>
      <c r="G7" s="379" t="s">
        <v>44</v>
      </c>
      <c r="J7" s="448">
        <v>11049</v>
      </c>
      <c r="K7" s="449"/>
      <c r="L7" s="448">
        <v>11536</v>
      </c>
      <c r="M7" s="449"/>
      <c r="N7" s="448">
        <v>11658</v>
      </c>
      <c r="O7" s="449"/>
    </row>
    <row r="8" spans="1:15" ht="30.75" thickBot="1">
      <c r="A8" s="380"/>
      <c r="B8" s="407"/>
      <c r="C8" s="408"/>
      <c r="D8" s="380"/>
      <c r="E8" s="118" t="s">
        <v>320</v>
      </c>
      <c r="F8" s="380"/>
      <c r="G8" s="380"/>
      <c r="I8" s="46" t="s">
        <v>211</v>
      </c>
      <c r="J8" s="46" t="s">
        <v>212</v>
      </c>
      <c r="K8" s="46" t="s">
        <v>213</v>
      </c>
      <c r="L8" s="46" t="s">
        <v>212</v>
      </c>
      <c r="M8" s="46" t="s">
        <v>213</v>
      </c>
      <c r="N8" s="46" t="s">
        <v>212</v>
      </c>
      <c r="O8" s="46" t="s">
        <v>213</v>
      </c>
    </row>
    <row r="9" spans="1:15" ht="24.75" thickBot="1">
      <c r="A9" s="418" t="s">
        <v>42</v>
      </c>
      <c r="B9" s="120">
        <v>1</v>
      </c>
      <c r="C9" s="2" t="s">
        <v>2</v>
      </c>
      <c r="D9" s="4" t="s">
        <v>317</v>
      </c>
      <c r="E9" s="145" t="s">
        <v>319</v>
      </c>
      <c r="F9" s="3" t="s">
        <v>3</v>
      </c>
      <c r="G9" s="373" t="s">
        <v>339</v>
      </c>
      <c r="I9" s="47">
        <f>1/3</f>
        <v>0.33333333333333331</v>
      </c>
      <c r="J9" s="48">
        <v>0</v>
      </c>
      <c r="K9" s="409">
        <f>($I$9*J9)+($I$10*J10)+($I$11*J11)</f>
        <v>0.4443333333333333</v>
      </c>
      <c r="L9" s="49">
        <v>0</v>
      </c>
      <c r="M9" s="409">
        <f>($I$9*L9)+($I$10*L10)+($I$11*L11)</f>
        <v>0.55333333333333334</v>
      </c>
      <c r="N9" s="49"/>
      <c r="O9" s="445">
        <f>($I$9*N9)+($I$10*N10)+($I$11*N11)</f>
        <v>0</v>
      </c>
    </row>
    <row r="10" spans="1:15" ht="108" customHeight="1" thickBot="1">
      <c r="A10" s="419"/>
      <c r="B10" s="120">
        <v>2</v>
      </c>
      <c r="C10" s="3" t="s">
        <v>4</v>
      </c>
      <c r="D10" s="3" t="s">
        <v>24</v>
      </c>
      <c r="E10" s="3" t="s">
        <v>216</v>
      </c>
      <c r="F10" s="3" t="s">
        <v>3</v>
      </c>
      <c r="G10" s="374"/>
      <c r="I10" s="50">
        <f>1/3</f>
        <v>0.33333333333333331</v>
      </c>
      <c r="J10" s="41">
        <v>1</v>
      </c>
      <c r="K10" s="410"/>
      <c r="L10" s="42">
        <v>1</v>
      </c>
      <c r="M10" s="410"/>
      <c r="N10" s="42"/>
      <c r="O10" s="446"/>
    </row>
    <row r="11" spans="1:15" ht="72.75" thickBot="1">
      <c r="A11" s="420"/>
      <c r="B11" s="120">
        <v>3</v>
      </c>
      <c r="C11" s="3" t="s">
        <v>5</v>
      </c>
      <c r="D11" s="3" t="s">
        <v>321</v>
      </c>
      <c r="E11" s="3" t="s">
        <v>382</v>
      </c>
      <c r="F11" s="3" t="s">
        <v>3</v>
      </c>
      <c r="G11" s="375"/>
      <c r="I11" s="51">
        <f>1/3</f>
        <v>0.33333333333333331</v>
      </c>
      <c r="J11" s="52">
        <v>0.33300000000000002</v>
      </c>
      <c r="K11" s="411"/>
      <c r="L11" s="53">
        <v>0.66</v>
      </c>
      <c r="M11" s="411"/>
      <c r="N11" s="53"/>
      <c r="O11" s="447"/>
    </row>
    <row r="12" spans="1:15" ht="108.75" customHeight="1" thickBot="1">
      <c r="A12" s="389" t="s">
        <v>41</v>
      </c>
      <c r="B12" s="120">
        <v>1</v>
      </c>
      <c r="C12" s="3" t="s">
        <v>6</v>
      </c>
      <c r="D12" s="88" t="s">
        <v>217</v>
      </c>
      <c r="E12" s="3" t="s">
        <v>286</v>
      </c>
      <c r="F12" s="3" t="s">
        <v>7</v>
      </c>
      <c r="G12" s="421" t="s">
        <v>226</v>
      </c>
      <c r="I12" s="54">
        <f>1/2</f>
        <v>0.5</v>
      </c>
      <c r="J12" s="48">
        <v>1</v>
      </c>
      <c r="K12" s="470">
        <f>($I$12*J12)+($I$13*J13)</f>
        <v>1</v>
      </c>
      <c r="L12" s="55">
        <v>1</v>
      </c>
      <c r="M12" s="470">
        <f>($I$12*L12)+($I$13*L13)</f>
        <v>1</v>
      </c>
      <c r="N12" s="48"/>
      <c r="O12" s="472">
        <f>($I$12*N12)+($I$13*N13)</f>
        <v>0</v>
      </c>
    </row>
    <row r="13" spans="1:15" ht="48.75" thickBot="1">
      <c r="A13" s="390"/>
      <c r="B13" s="120">
        <v>2</v>
      </c>
      <c r="C13" s="3" t="s">
        <v>8</v>
      </c>
      <c r="D13" s="3" t="s">
        <v>26</v>
      </c>
      <c r="E13" s="3" t="s">
        <v>218</v>
      </c>
      <c r="F13" s="3" t="s">
        <v>3</v>
      </c>
      <c r="G13" s="422"/>
      <c r="I13" s="56">
        <f>1/2</f>
        <v>0.5</v>
      </c>
      <c r="J13" s="52">
        <v>1</v>
      </c>
      <c r="K13" s="471"/>
      <c r="L13" s="57">
        <v>1</v>
      </c>
      <c r="M13" s="471"/>
      <c r="N13" s="52"/>
      <c r="O13" s="473"/>
    </row>
    <row r="14" spans="1:15" ht="188.25" customHeight="1" thickBot="1">
      <c r="A14" s="418" t="s">
        <v>40</v>
      </c>
      <c r="B14" s="120">
        <v>1</v>
      </c>
      <c r="C14" s="3" t="s">
        <v>9</v>
      </c>
      <c r="D14" s="3" t="s">
        <v>219</v>
      </c>
      <c r="E14" s="3" t="s">
        <v>287</v>
      </c>
      <c r="F14" s="3" t="s">
        <v>3</v>
      </c>
      <c r="G14" s="373" t="s">
        <v>226</v>
      </c>
      <c r="I14" s="47">
        <f>1/3</f>
        <v>0.33333333333333331</v>
      </c>
      <c r="J14" s="48">
        <v>1</v>
      </c>
      <c r="K14" s="409">
        <f>($I$14*J14)+($I$15*J15)+($I$17*J17)</f>
        <v>1</v>
      </c>
      <c r="L14" s="48">
        <v>1</v>
      </c>
      <c r="M14" s="409">
        <f>($I$14*L14)+($I$15*L15)+($I$17*L17)</f>
        <v>1</v>
      </c>
      <c r="N14" s="48"/>
      <c r="O14" s="445">
        <f>($I$14*N14)+($I$15*N15)+($I$17*N17)</f>
        <v>0</v>
      </c>
    </row>
    <row r="15" spans="1:15" ht="89.25" customHeight="1">
      <c r="A15" s="419"/>
      <c r="B15" s="421">
        <v>2</v>
      </c>
      <c r="C15" s="373" t="s">
        <v>10</v>
      </c>
      <c r="D15" s="421" t="s">
        <v>27</v>
      </c>
      <c r="E15" s="376" t="s">
        <v>383</v>
      </c>
      <c r="F15" s="423" t="s">
        <v>221</v>
      </c>
      <c r="G15" s="374"/>
      <c r="I15" s="464">
        <f>1/3</f>
        <v>0.33333333333333331</v>
      </c>
      <c r="J15" s="465">
        <v>1</v>
      </c>
      <c r="K15" s="410"/>
      <c r="L15" s="465">
        <v>1</v>
      </c>
      <c r="M15" s="410"/>
      <c r="N15" s="465"/>
      <c r="O15" s="446"/>
    </row>
    <row r="16" spans="1:15" ht="11.25" customHeight="1" thickBot="1">
      <c r="A16" s="419"/>
      <c r="B16" s="422"/>
      <c r="C16" s="375"/>
      <c r="D16" s="422"/>
      <c r="E16" s="377"/>
      <c r="F16" s="424"/>
      <c r="G16" s="374"/>
      <c r="I16" s="464"/>
      <c r="J16" s="465"/>
      <c r="K16" s="410"/>
      <c r="L16" s="465"/>
      <c r="M16" s="410"/>
      <c r="N16" s="465"/>
      <c r="O16" s="446"/>
    </row>
    <row r="17" spans="1:19" ht="195.75" customHeight="1" thickBot="1">
      <c r="A17" s="420"/>
      <c r="B17" s="120">
        <v>3</v>
      </c>
      <c r="C17" s="3" t="s">
        <v>11</v>
      </c>
      <c r="D17" s="3" t="s">
        <v>28</v>
      </c>
      <c r="E17" s="89" t="s">
        <v>288</v>
      </c>
      <c r="F17" s="3" t="s">
        <v>3</v>
      </c>
      <c r="G17" s="375"/>
      <c r="I17" s="58">
        <f>1/3</f>
        <v>0.33333333333333331</v>
      </c>
      <c r="J17" s="59">
        <v>1</v>
      </c>
      <c r="K17" s="411"/>
      <c r="L17" s="59">
        <v>1</v>
      </c>
      <c r="M17" s="411"/>
      <c r="N17" s="59"/>
      <c r="O17" s="447"/>
    </row>
    <row r="18" spans="1:19" ht="163.5" customHeight="1" thickBot="1">
      <c r="A18" s="391" t="s">
        <v>39</v>
      </c>
      <c r="B18" s="120">
        <v>1</v>
      </c>
      <c r="C18" s="2" t="s">
        <v>12</v>
      </c>
      <c r="D18" s="2" t="s">
        <v>29</v>
      </c>
      <c r="E18" s="2" t="s">
        <v>384</v>
      </c>
      <c r="F18" s="2" t="s">
        <v>13</v>
      </c>
      <c r="G18" s="376" t="s">
        <v>342</v>
      </c>
      <c r="I18" s="54">
        <f>1/2</f>
        <v>0.5</v>
      </c>
      <c r="J18" s="48">
        <v>0.33300000000000002</v>
      </c>
      <c r="K18" s="470">
        <f>($I$18*J18)+($I$19*J19)</f>
        <v>0.33300000000000002</v>
      </c>
      <c r="L18" s="55">
        <v>0.66</v>
      </c>
      <c r="M18" s="470">
        <f>($I$18*L18)+($I$19*L19)</f>
        <v>0.66</v>
      </c>
      <c r="N18" s="48"/>
      <c r="O18" s="472">
        <f>($I$18*N18)+($I$19*N19)</f>
        <v>0</v>
      </c>
    </row>
    <row r="19" spans="1:19" ht="163.5" customHeight="1" thickBot="1">
      <c r="A19" s="392"/>
      <c r="B19" s="120">
        <v>2</v>
      </c>
      <c r="C19" s="2" t="s">
        <v>14</v>
      </c>
      <c r="D19" s="2" t="s">
        <v>30</v>
      </c>
      <c r="E19" s="2" t="s">
        <v>385</v>
      </c>
      <c r="F19" s="2" t="s">
        <v>3</v>
      </c>
      <c r="G19" s="377"/>
      <c r="I19" s="56">
        <f>1/2</f>
        <v>0.5</v>
      </c>
      <c r="J19" s="52">
        <v>0.33300000000000002</v>
      </c>
      <c r="K19" s="471"/>
      <c r="L19" s="57">
        <v>0.66</v>
      </c>
      <c r="M19" s="471"/>
      <c r="N19" s="52"/>
      <c r="O19" s="473"/>
    </row>
    <row r="20" spans="1:19" ht="43.5" customHeight="1" thickBot="1">
      <c r="A20" s="418" t="s">
        <v>38</v>
      </c>
      <c r="B20" s="120">
        <v>1</v>
      </c>
      <c r="C20" s="2" t="s">
        <v>15</v>
      </c>
      <c r="D20" s="2" t="s">
        <v>31</v>
      </c>
      <c r="E20" s="2" t="s">
        <v>222</v>
      </c>
      <c r="F20" s="2" t="s">
        <v>16</v>
      </c>
      <c r="G20" s="373" t="s">
        <v>343</v>
      </c>
      <c r="I20" s="54">
        <f>1/4</f>
        <v>0.25</v>
      </c>
      <c r="J20" s="48">
        <v>1</v>
      </c>
      <c r="K20" s="409">
        <f>($I$20*J20)+($I$21*J21)+($I$22*J22)+($I$23*J23)</f>
        <v>0.58325000000000005</v>
      </c>
      <c r="L20" s="55">
        <v>1</v>
      </c>
      <c r="M20" s="409">
        <f>($I$20*L20)+($I$21*L21)+($I$22*L22)+($I$23*L23)</f>
        <v>0.79</v>
      </c>
      <c r="N20" s="48"/>
      <c r="O20" s="445">
        <f>($I$20*N20)+($I$21*N21)+($I$22*N22)+($I$23*N23)</f>
        <v>0</v>
      </c>
      <c r="Q20" s="5">
        <v>14</v>
      </c>
      <c r="R20" s="5">
        <v>8</v>
      </c>
      <c r="S20" s="5">
        <f>R20/Q20</f>
        <v>0.5714285714285714</v>
      </c>
    </row>
    <row r="21" spans="1:19" ht="60.75" thickBot="1">
      <c r="A21" s="419"/>
      <c r="B21" s="120">
        <v>2</v>
      </c>
      <c r="C21" s="2" t="s">
        <v>17</v>
      </c>
      <c r="D21" s="2" t="s">
        <v>32</v>
      </c>
      <c r="E21" s="2" t="s">
        <v>223</v>
      </c>
      <c r="F21" s="2" t="s">
        <v>16</v>
      </c>
      <c r="G21" s="374"/>
      <c r="I21" s="60">
        <f>1/4</f>
        <v>0.25</v>
      </c>
      <c r="J21" s="41">
        <v>1</v>
      </c>
      <c r="K21" s="410"/>
      <c r="L21" s="40">
        <v>1</v>
      </c>
      <c r="M21" s="410"/>
      <c r="N21" s="41"/>
      <c r="O21" s="446"/>
    </row>
    <row r="22" spans="1:19" ht="107.25" customHeight="1" thickBot="1">
      <c r="A22" s="419"/>
      <c r="B22" s="120">
        <v>3</v>
      </c>
      <c r="C22" s="2" t="s">
        <v>18</v>
      </c>
      <c r="D22" s="2" t="s">
        <v>33</v>
      </c>
      <c r="E22" s="2" t="s">
        <v>340</v>
      </c>
      <c r="F22" s="2" t="s">
        <v>16</v>
      </c>
      <c r="G22" s="374"/>
      <c r="I22" s="60">
        <f>1/4</f>
        <v>0.25</v>
      </c>
      <c r="J22" s="41">
        <v>0.33300000000000002</v>
      </c>
      <c r="K22" s="410"/>
      <c r="L22" s="40">
        <v>0.66</v>
      </c>
      <c r="M22" s="410"/>
      <c r="N22" s="41"/>
      <c r="O22" s="446"/>
    </row>
    <row r="23" spans="1:19" ht="96.75" thickBot="1">
      <c r="A23" s="420"/>
      <c r="B23" s="120">
        <v>4</v>
      </c>
      <c r="C23" s="2" t="s">
        <v>19</v>
      </c>
      <c r="D23" s="2" t="s">
        <v>34</v>
      </c>
      <c r="E23" s="2" t="s">
        <v>341</v>
      </c>
      <c r="F23" s="2" t="s">
        <v>20</v>
      </c>
      <c r="G23" s="375"/>
      <c r="I23" s="56">
        <f>1/4</f>
        <v>0.25</v>
      </c>
      <c r="J23" s="52"/>
      <c r="K23" s="411"/>
      <c r="L23" s="57">
        <v>0.5</v>
      </c>
      <c r="M23" s="411"/>
      <c r="N23" s="52"/>
      <c r="O23" s="447"/>
    </row>
    <row r="24" spans="1:19" ht="12.75" customHeight="1">
      <c r="A24" s="393" t="s">
        <v>45</v>
      </c>
      <c r="B24" s="394"/>
      <c r="C24" s="394"/>
      <c r="D24" s="394"/>
      <c r="E24" s="394"/>
      <c r="F24" s="395"/>
      <c r="G24" s="91">
        <f>+M24</f>
        <v>0.80066666666666675</v>
      </c>
      <c r="I24" s="488" t="s">
        <v>214</v>
      </c>
      <c r="J24" s="488"/>
      <c r="K24" s="83">
        <f>+AVERAGE(K9:K23)</f>
        <v>0.6721166666666667</v>
      </c>
      <c r="L24" s="84"/>
      <c r="M24" s="83">
        <f>+AVERAGE(M9:M23)</f>
        <v>0.80066666666666675</v>
      </c>
      <c r="N24" s="84"/>
      <c r="O24" s="83">
        <f>+AVERAGE(O9:O23)</f>
        <v>0</v>
      </c>
    </row>
    <row r="27" spans="1:19" ht="13.5" customHeight="1" thickBot="1">
      <c r="A27" s="396" t="s">
        <v>46</v>
      </c>
      <c r="B27" s="397"/>
      <c r="C27" s="397"/>
      <c r="D27" s="397"/>
      <c r="E27" s="397"/>
      <c r="F27" s="397"/>
      <c r="G27" s="398"/>
    </row>
    <row r="28" spans="1:19" ht="36.75" customHeight="1">
      <c r="A28" s="379" t="s">
        <v>0</v>
      </c>
      <c r="B28" s="405" t="s">
        <v>43</v>
      </c>
      <c r="C28" s="406"/>
      <c r="D28" s="379" t="s">
        <v>35</v>
      </c>
      <c r="E28" s="117" t="s">
        <v>36</v>
      </c>
      <c r="F28" s="379" t="s">
        <v>1</v>
      </c>
      <c r="G28" s="379" t="s">
        <v>44</v>
      </c>
      <c r="J28" s="448">
        <v>11049</v>
      </c>
      <c r="K28" s="449"/>
      <c r="L28" s="448">
        <v>11536</v>
      </c>
      <c r="M28" s="449"/>
      <c r="N28" s="448">
        <v>11658</v>
      </c>
      <c r="O28" s="449"/>
      <c r="Q28" s="5">
        <f>SUM(Q24:Q27)</f>
        <v>0</v>
      </c>
      <c r="R28" s="5">
        <v>5</v>
      </c>
      <c r="S28" s="5">
        <f>Q28/R28</f>
        <v>0</v>
      </c>
    </row>
    <row r="29" spans="1:19" ht="14.25" customHeight="1">
      <c r="A29" s="518"/>
      <c r="B29" s="519"/>
      <c r="C29" s="520"/>
      <c r="D29" s="518"/>
      <c r="E29" s="142" t="s">
        <v>320</v>
      </c>
      <c r="F29" s="518"/>
      <c r="G29" s="518"/>
      <c r="I29" s="46" t="s">
        <v>211</v>
      </c>
      <c r="J29" s="46" t="s">
        <v>212</v>
      </c>
      <c r="K29" s="46" t="s">
        <v>213</v>
      </c>
      <c r="L29" s="46" t="s">
        <v>212</v>
      </c>
      <c r="M29" s="46" t="s">
        <v>213</v>
      </c>
      <c r="N29" s="46" t="s">
        <v>212</v>
      </c>
      <c r="O29" s="46" t="s">
        <v>213</v>
      </c>
    </row>
    <row r="30" spans="1:19" ht="134.25" customHeight="1">
      <c r="A30" s="11" t="s">
        <v>231</v>
      </c>
      <c r="B30" s="511" t="s">
        <v>47</v>
      </c>
      <c r="C30" s="511"/>
      <c r="D30" s="137" t="s">
        <v>51</v>
      </c>
      <c r="E30" s="137" t="s">
        <v>292</v>
      </c>
      <c r="F30" s="137" t="s">
        <v>48</v>
      </c>
      <c r="G30" s="511" t="s">
        <v>344</v>
      </c>
      <c r="I30" s="41">
        <v>0.33333333333333337</v>
      </c>
      <c r="J30" s="41">
        <v>1</v>
      </c>
      <c r="K30" s="410">
        <f>($I$30*J30)+($I$31*J31)+($I$32*J32)</f>
        <v>0.66666666666666674</v>
      </c>
      <c r="L30" s="43">
        <v>1</v>
      </c>
      <c r="M30" s="410">
        <f>($I$30*L30)+($I$31*L31)+($I$32*L32)</f>
        <v>1</v>
      </c>
      <c r="N30" s="43"/>
      <c r="O30" s="410">
        <f>($I$30*N30)+($I$31*N31)+($I$32*N32)</f>
        <v>0</v>
      </c>
    </row>
    <row r="31" spans="1:19" ht="93.75" customHeight="1">
      <c r="A31" s="11" t="s">
        <v>232</v>
      </c>
      <c r="B31" s="511" t="s">
        <v>49</v>
      </c>
      <c r="C31" s="511"/>
      <c r="D31" s="137" t="s">
        <v>52</v>
      </c>
      <c r="E31" s="137" t="s">
        <v>229</v>
      </c>
      <c r="F31" s="137" t="s">
        <v>48</v>
      </c>
      <c r="G31" s="511"/>
      <c r="I31" s="41">
        <v>0.33333333333333337</v>
      </c>
      <c r="J31" s="41">
        <v>1</v>
      </c>
      <c r="K31" s="410"/>
      <c r="L31" s="43">
        <v>1</v>
      </c>
      <c r="M31" s="410"/>
      <c r="N31" s="42"/>
      <c r="O31" s="410"/>
    </row>
    <row r="32" spans="1:19" ht="235.5" customHeight="1">
      <c r="A32" s="11" t="s">
        <v>233</v>
      </c>
      <c r="B32" s="511" t="s">
        <v>50</v>
      </c>
      <c r="C32" s="511"/>
      <c r="D32" s="137" t="s">
        <v>53</v>
      </c>
      <c r="E32" s="137" t="s">
        <v>386</v>
      </c>
      <c r="F32" s="137" t="s">
        <v>48</v>
      </c>
      <c r="G32" s="511"/>
      <c r="I32" s="41">
        <v>0.33333333333333337</v>
      </c>
      <c r="J32" s="41">
        <v>0</v>
      </c>
      <c r="K32" s="410"/>
      <c r="L32" s="43">
        <v>1</v>
      </c>
      <c r="M32" s="410"/>
      <c r="N32" s="42"/>
      <c r="O32" s="410"/>
    </row>
    <row r="33" spans="1:15" ht="252.75" customHeight="1">
      <c r="A33" s="11" t="s">
        <v>387</v>
      </c>
      <c r="B33" s="511" t="s">
        <v>322</v>
      </c>
      <c r="C33" s="511"/>
      <c r="D33" s="137" t="s">
        <v>331</v>
      </c>
      <c r="E33" s="137" t="s">
        <v>386</v>
      </c>
      <c r="F33" s="137" t="s">
        <v>323</v>
      </c>
      <c r="G33" s="138" t="s">
        <v>344</v>
      </c>
      <c r="I33" s="129">
        <v>1</v>
      </c>
      <c r="J33" s="129">
        <v>0</v>
      </c>
      <c r="K33" s="129">
        <v>0</v>
      </c>
      <c r="L33" s="148">
        <v>1</v>
      </c>
      <c r="M33" s="129">
        <v>1</v>
      </c>
      <c r="N33" s="129"/>
      <c r="O33" s="129"/>
    </row>
    <row r="34" spans="1:15" ht="240.75" customHeight="1">
      <c r="A34" s="11" t="s">
        <v>388</v>
      </c>
      <c r="B34" s="511" t="s">
        <v>324</v>
      </c>
      <c r="C34" s="511"/>
      <c r="D34" s="137" t="s">
        <v>331</v>
      </c>
      <c r="E34" s="137" t="s">
        <v>386</v>
      </c>
      <c r="F34" s="137" t="s">
        <v>323</v>
      </c>
      <c r="G34" s="138" t="s">
        <v>344</v>
      </c>
      <c r="I34" s="129">
        <v>1</v>
      </c>
      <c r="J34" s="129">
        <v>0</v>
      </c>
      <c r="K34" s="129">
        <v>0</v>
      </c>
      <c r="L34" s="148">
        <v>1</v>
      </c>
      <c r="M34" s="129">
        <v>1</v>
      </c>
      <c r="N34" s="129"/>
      <c r="O34" s="129"/>
    </row>
    <row r="35" spans="1:15" ht="247.5" customHeight="1">
      <c r="A35" s="11" t="s">
        <v>389</v>
      </c>
      <c r="B35" s="511" t="s">
        <v>325</v>
      </c>
      <c r="C35" s="511"/>
      <c r="D35" s="137" t="s">
        <v>331</v>
      </c>
      <c r="E35" s="137" t="s">
        <v>386</v>
      </c>
      <c r="F35" s="137" t="s">
        <v>323</v>
      </c>
      <c r="G35" s="138" t="s">
        <v>344</v>
      </c>
      <c r="I35" s="129">
        <v>1</v>
      </c>
      <c r="J35" s="129">
        <v>0</v>
      </c>
      <c r="K35" s="129">
        <v>0</v>
      </c>
      <c r="L35" s="148">
        <v>1</v>
      </c>
      <c r="M35" s="129">
        <v>1</v>
      </c>
      <c r="N35" s="129"/>
      <c r="O35" s="129"/>
    </row>
    <row r="36" spans="1:15" ht="243" customHeight="1">
      <c r="A36" s="11" t="s">
        <v>390</v>
      </c>
      <c r="B36" s="511" t="s">
        <v>326</v>
      </c>
      <c r="C36" s="511"/>
      <c r="D36" s="137" t="s">
        <v>331</v>
      </c>
      <c r="E36" s="137" t="s">
        <v>386</v>
      </c>
      <c r="F36" s="137" t="s">
        <v>323</v>
      </c>
      <c r="G36" s="138" t="s">
        <v>344</v>
      </c>
      <c r="I36" s="129">
        <v>1</v>
      </c>
      <c r="J36" s="129">
        <v>0</v>
      </c>
      <c r="K36" s="129">
        <v>0</v>
      </c>
      <c r="L36" s="148">
        <v>1</v>
      </c>
      <c r="M36" s="129">
        <v>1</v>
      </c>
      <c r="N36" s="129"/>
      <c r="O36" s="129"/>
    </row>
    <row r="37" spans="1:15" ht="252" customHeight="1">
      <c r="A37" s="11" t="s">
        <v>391</v>
      </c>
      <c r="B37" s="511" t="s">
        <v>327</v>
      </c>
      <c r="C37" s="511"/>
      <c r="D37" s="137" t="s">
        <v>331</v>
      </c>
      <c r="E37" s="137" t="s">
        <v>386</v>
      </c>
      <c r="F37" s="137" t="s">
        <v>323</v>
      </c>
      <c r="G37" s="138" t="s">
        <v>344</v>
      </c>
      <c r="I37" s="129">
        <v>1</v>
      </c>
      <c r="J37" s="129">
        <v>0</v>
      </c>
      <c r="K37" s="129">
        <v>0</v>
      </c>
      <c r="L37" s="148">
        <v>1</v>
      </c>
      <c r="M37" s="129">
        <v>1</v>
      </c>
      <c r="N37" s="129"/>
      <c r="O37" s="129"/>
    </row>
    <row r="38" spans="1:15" ht="261.75" customHeight="1">
      <c r="A38" s="11" t="s">
        <v>392</v>
      </c>
      <c r="B38" s="511" t="s">
        <v>328</v>
      </c>
      <c r="C38" s="511"/>
      <c r="D38" s="137" t="s">
        <v>331</v>
      </c>
      <c r="E38" s="137" t="s">
        <v>386</v>
      </c>
      <c r="F38" s="137" t="s">
        <v>323</v>
      </c>
      <c r="G38" s="138" t="s">
        <v>344</v>
      </c>
      <c r="I38" s="129">
        <v>1</v>
      </c>
      <c r="J38" s="129">
        <v>0</v>
      </c>
      <c r="K38" s="129">
        <v>0</v>
      </c>
      <c r="L38" s="148">
        <v>1</v>
      </c>
      <c r="M38" s="129">
        <v>1</v>
      </c>
      <c r="N38" s="129"/>
      <c r="O38" s="129"/>
    </row>
    <row r="39" spans="1:15" ht="201" customHeight="1">
      <c r="A39" s="11" t="s">
        <v>393</v>
      </c>
      <c r="B39" s="511" t="s">
        <v>329</v>
      </c>
      <c r="C39" s="511"/>
      <c r="D39" s="137" t="s">
        <v>331</v>
      </c>
      <c r="E39" s="137" t="s">
        <v>386</v>
      </c>
      <c r="F39" s="137" t="s">
        <v>323</v>
      </c>
      <c r="G39" s="138" t="s">
        <v>344</v>
      </c>
      <c r="I39" s="129">
        <v>1</v>
      </c>
      <c r="J39" s="129">
        <v>0</v>
      </c>
      <c r="K39" s="129">
        <v>0</v>
      </c>
      <c r="L39" s="148">
        <v>1</v>
      </c>
      <c r="M39" s="129">
        <v>1</v>
      </c>
      <c r="N39" s="129"/>
      <c r="O39" s="129"/>
    </row>
    <row r="40" spans="1:15" ht="204.75" customHeight="1">
      <c r="A40" s="11" t="s">
        <v>394</v>
      </c>
      <c r="B40" s="511" t="s">
        <v>330</v>
      </c>
      <c r="C40" s="511"/>
      <c r="D40" s="137" t="s">
        <v>331</v>
      </c>
      <c r="E40" s="137" t="s">
        <v>386</v>
      </c>
      <c r="F40" s="137" t="s">
        <v>323</v>
      </c>
      <c r="G40" s="138" t="s">
        <v>344</v>
      </c>
      <c r="I40" s="129">
        <v>1</v>
      </c>
      <c r="J40" s="129">
        <v>0</v>
      </c>
      <c r="K40" s="129">
        <v>0</v>
      </c>
      <c r="L40" s="148"/>
      <c r="M40" s="129">
        <v>1</v>
      </c>
      <c r="N40" s="129"/>
      <c r="O40" s="129"/>
    </row>
    <row r="41" spans="1:15" ht="12.75" customHeight="1">
      <c r="A41" s="402" t="s">
        <v>54</v>
      </c>
      <c r="B41" s="403"/>
      <c r="C41" s="403"/>
      <c r="D41" s="403"/>
      <c r="E41" s="403"/>
      <c r="F41" s="404"/>
      <c r="G41" s="136">
        <v>1</v>
      </c>
      <c r="I41" s="510" t="s">
        <v>214</v>
      </c>
      <c r="J41" s="510"/>
      <c r="K41" s="146">
        <f>+AVERAGE(K30:K40)</f>
        <v>7.4074074074074084E-2</v>
      </c>
      <c r="L41" s="146">
        <f>+AVERAGE(L30:L40)</f>
        <v>1</v>
      </c>
      <c r="M41" s="146">
        <f>+AVERAGE(M30:M40)</f>
        <v>1</v>
      </c>
      <c r="N41" s="147"/>
      <c r="O41" s="146">
        <f>+AVERAGE(O30:O40)</f>
        <v>0</v>
      </c>
    </row>
    <row r="44" spans="1:15" ht="13.5" customHeight="1" thickBot="1">
      <c r="A44" s="396" t="s">
        <v>78</v>
      </c>
      <c r="B44" s="397"/>
      <c r="C44" s="397"/>
      <c r="D44" s="397"/>
      <c r="E44" s="397"/>
      <c r="F44" s="397"/>
      <c r="G44" s="398"/>
    </row>
    <row r="45" spans="1:15" ht="27.75" customHeight="1">
      <c r="A45" s="379" t="s">
        <v>0</v>
      </c>
      <c r="B45" s="405" t="s">
        <v>43</v>
      </c>
      <c r="C45" s="406"/>
      <c r="D45" s="379" t="s">
        <v>35</v>
      </c>
      <c r="E45" s="117" t="s">
        <v>36</v>
      </c>
      <c r="F45" s="379" t="s">
        <v>1</v>
      </c>
      <c r="G45" s="379" t="s">
        <v>44</v>
      </c>
      <c r="J45" s="448">
        <v>11049</v>
      </c>
      <c r="K45" s="449"/>
      <c r="L45" s="448">
        <v>11536</v>
      </c>
      <c r="M45" s="449"/>
      <c r="N45" s="448">
        <v>11658</v>
      </c>
      <c r="O45" s="449"/>
    </row>
    <row r="46" spans="1:15" ht="15.75" customHeight="1" thickBot="1">
      <c r="A46" s="380"/>
      <c r="B46" s="407"/>
      <c r="C46" s="408"/>
      <c r="D46" s="380"/>
      <c r="E46" s="118" t="s">
        <v>320</v>
      </c>
      <c r="F46" s="380"/>
      <c r="G46" s="380"/>
      <c r="I46" s="46" t="s">
        <v>211</v>
      </c>
      <c r="J46" s="46" t="s">
        <v>240</v>
      </c>
      <c r="K46" s="46" t="s">
        <v>213</v>
      </c>
      <c r="L46" s="46" t="s">
        <v>212</v>
      </c>
      <c r="M46" s="46" t="s">
        <v>213</v>
      </c>
      <c r="N46" s="46" t="s">
        <v>212</v>
      </c>
      <c r="O46" s="46" t="s">
        <v>213</v>
      </c>
    </row>
    <row r="47" spans="1:15" ht="289.5" customHeight="1" thickBot="1">
      <c r="A47" s="431" t="s">
        <v>185</v>
      </c>
      <c r="B47" s="12">
        <v>1</v>
      </c>
      <c r="C47" s="13" t="s">
        <v>55</v>
      </c>
      <c r="D47" s="13" t="s">
        <v>79</v>
      </c>
      <c r="E47" s="13" t="s">
        <v>395</v>
      </c>
      <c r="F47" s="15" t="s">
        <v>3</v>
      </c>
      <c r="G47" s="386" t="s">
        <v>346</v>
      </c>
      <c r="I47" s="66">
        <f t="shared" ref="I47:I52" si="0">100%/6</f>
        <v>0.16666666666666666</v>
      </c>
      <c r="J47" s="131">
        <v>1</v>
      </c>
      <c r="K47" s="474">
        <f>($I$47*J47)+($I$48*J48)+($I$49*J49)+($I$50*J50)+($I$51*J51)+($I$52*J52)</f>
        <v>0.62499999999999989</v>
      </c>
      <c r="L47" s="135">
        <v>1</v>
      </c>
      <c r="M47" s="507">
        <f>($I$47*L47)+($I$48*L48)+($I$49*L49)+($I$50*L50)+($I$51*L51)+($I$52*L52)</f>
        <v>0.81833333333333336</v>
      </c>
      <c r="N47" s="131"/>
      <c r="O47" s="477">
        <f>($I$47*N47)+($I$48*N48)+($I$49*N49)+($I$50*N50)+($I$51*N51)+($I$52*N52)</f>
        <v>0</v>
      </c>
    </row>
    <row r="48" spans="1:15" ht="105" customHeight="1" thickBot="1">
      <c r="A48" s="432"/>
      <c r="B48" s="12">
        <v>2</v>
      </c>
      <c r="C48" s="13" t="s">
        <v>56</v>
      </c>
      <c r="D48" s="13" t="s">
        <v>80</v>
      </c>
      <c r="E48" s="13" t="s">
        <v>235</v>
      </c>
      <c r="F48" s="15" t="s">
        <v>3</v>
      </c>
      <c r="G48" s="387"/>
      <c r="I48" s="134">
        <f t="shared" si="0"/>
        <v>0.16666666666666666</v>
      </c>
      <c r="J48" s="132">
        <v>1</v>
      </c>
      <c r="K48" s="475"/>
      <c r="L48" s="149">
        <v>1</v>
      </c>
      <c r="M48" s="508"/>
      <c r="N48" s="132"/>
      <c r="O48" s="478"/>
    </row>
    <row r="49" spans="1:18" ht="156.75" customHeight="1" thickBot="1">
      <c r="A49" s="432"/>
      <c r="B49" s="12">
        <v>3</v>
      </c>
      <c r="C49" s="13" t="s">
        <v>57</v>
      </c>
      <c r="D49" s="13" t="s">
        <v>80</v>
      </c>
      <c r="E49" s="13" t="s">
        <v>396</v>
      </c>
      <c r="F49" s="15" t="s">
        <v>3</v>
      </c>
      <c r="G49" s="387"/>
      <c r="I49" s="134">
        <f t="shared" si="0"/>
        <v>0.16666666666666666</v>
      </c>
      <c r="J49" s="132">
        <v>1</v>
      </c>
      <c r="K49" s="475"/>
      <c r="L49" s="149">
        <v>1</v>
      </c>
      <c r="M49" s="508"/>
      <c r="N49" s="132"/>
      <c r="O49" s="478"/>
      <c r="R49" s="182"/>
    </row>
    <row r="50" spans="1:18" ht="383.25" customHeight="1" thickBot="1">
      <c r="A50" s="432"/>
      <c r="B50" s="16">
        <v>4</v>
      </c>
      <c r="C50" s="17" t="s">
        <v>58</v>
      </c>
      <c r="D50" s="17" t="s">
        <v>81</v>
      </c>
      <c r="E50" s="13" t="s">
        <v>420</v>
      </c>
      <c r="F50" s="15" t="s">
        <v>3</v>
      </c>
      <c r="G50" s="387"/>
      <c r="I50" s="134">
        <f t="shared" si="0"/>
        <v>0.16666666666666666</v>
      </c>
      <c r="J50" s="132">
        <v>0.25</v>
      </c>
      <c r="K50" s="475"/>
      <c r="L50" s="149">
        <v>0.75</v>
      </c>
      <c r="M50" s="508"/>
      <c r="N50" s="132"/>
      <c r="O50" s="478"/>
    </row>
    <row r="51" spans="1:18" ht="69" customHeight="1" thickBot="1">
      <c r="A51" s="432"/>
      <c r="B51" s="16">
        <v>5</v>
      </c>
      <c r="C51" s="17" t="s">
        <v>59</v>
      </c>
      <c r="D51" s="17" t="s">
        <v>82</v>
      </c>
      <c r="E51" s="150" t="s">
        <v>345</v>
      </c>
      <c r="F51" s="15" t="s">
        <v>60</v>
      </c>
      <c r="G51" s="387"/>
      <c r="I51" s="134">
        <f t="shared" si="0"/>
        <v>0.16666666666666666</v>
      </c>
      <c r="J51" s="132">
        <v>0.25</v>
      </c>
      <c r="K51" s="475"/>
      <c r="L51" s="151">
        <v>0.57999999999999996</v>
      </c>
      <c r="M51" s="508"/>
      <c r="N51" s="132"/>
      <c r="O51" s="478"/>
    </row>
    <row r="52" spans="1:18" ht="102" customHeight="1" thickBot="1">
      <c r="A52" s="433"/>
      <c r="B52" s="16">
        <v>6</v>
      </c>
      <c r="C52" s="17" t="s">
        <v>61</v>
      </c>
      <c r="D52" s="17" t="s">
        <v>82</v>
      </c>
      <c r="E52" s="10" t="s">
        <v>397</v>
      </c>
      <c r="F52" s="15" t="s">
        <v>62</v>
      </c>
      <c r="G52" s="388"/>
      <c r="I52" s="69">
        <f t="shared" si="0"/>
        <v>0.16666666666666666</v>
      </c>
      <c r="J52" s="133">
        <v>0.25</v>
      </c>
      <c r="K52" s="476"/>
      <c r="L52" s="152">
        <v>0.57999999999999996</v>
      </c>
      <c r="M52" s="509"/>
      <c r="N52" s="133"/>
      <c r="O52" s="479"/>
    </row>
    <row r="53" spans="1:18" ht="36.75" thickBot="1">
      <c r="A53" s="427" t="s">
        <v>186</v>
      </c>
      <c r="B53" s="12">
        <v>1</v>
      </c>
      <c r="C53" s="17" t="s">
        <v>63</v>
      </c>
      <c r="D53" s="17" t="s">
        <v>83</v>
      </c>
      <c r="E53" s="2" t="s">
        <v>296</v>
      </c>
      <c r="F53" s="15" t="s">
        <v>3</v>
      </c>
      <c r="G53" s="368" t="s">
        <v>349</v>
      </c>
      <c r="I53" s="66">
        <f>100%/7</f>
        <v>0.14285714285714285</v>
      </c>
      <c r="J53" s="131">
        <v>0</v>
      </c>
      <c r="K53" s="466">
        <f>($I$53*J53)+($I$54*J54)+($I$55*J55)+($I$56*J56)+($I$58*J58)+($I$59*J59)+($I$60*J60)</f>
        <v>0.47618571428571427</v>
      </c>
      <c r="L53" s="135">
        <v>0</v>
      </c>
      <c r="M53" s="466">
        <f>($I$53*L53)+($I$54*L54)+($I$55*L55)+($I$56*L56)+($I$58*L58)+($I$59*L59)+($I$60*L60)</f>
        <v>0.53094285714285716</v>
      </c>
      <c r="N53" s="131"/>
      <c r="O53" s="491">
        <f>($I$53*N53)+($I$54*N54)+($I$55*N55)+($I$56*N56)+($I$58*N58)+($I$59*N59)+($I$60*N60)</f>
        <v>0</v>
      </c>
    </row>
    <row r="54" spans="1:18" ht="108" customHeight="1" thickBot="1">
      <c r="A54" s="456"/>
      <c r="B54" s="12">
        <v>2</v>
      </c>
      <c r="C54" s="13" t="s">
        <v>64</v>
      </c>
      <c r="D54" s="13" t="s">
        <v>81</v>
      </c>
      <c r="E54" s="14" t="s">
        <v>347</v>
      </c>
      <c r="F54" s="15" t="s">
        <v>3</v>
      </c>
      <c r="G54" s="369"/>
      <c r="I54" s="134">
        <f t="shared" ref="I54:I60" si="1">100%/7</f>
        <v>0.14285714285714285</v>
      </c>
      <c r="J54" s="132">
        <v>1</v>
      </c>
      <c r="K54" s="467"/>
      <c r="L54" s="149">
        <v>1</v>
      </c>
      <c r="M54" s="467"/>
      <c r="N54" s="132"/>
      <c r="O54" s="478"/>
    </row>
    <row r="55" spans="1:18" ht="36.75" customHeight="1" thickBot="1">
      <c r="A55" s="456"/>
      <c r="B55" s="12">
        <v>3</v>
      </c>
      <c r="C55" s="13" t="s">
        <v>65</v>
      </c>
      <c r="D55" s="13" t="s">
        <v>84</v>
      </c>
      <c r="E55" s="2" t="s">
        <v>296</v>
      </c>
      <c r="F55" s="18" t="s">
        <v>66</v>
      </c>
      <c r="G55" s="369"/>
      <c r="I55" s="134">
        <f t="shared" si="1"/>
        <v>0.14285714285714285</v>
      </c>
      <c r="J55" s="132">
        <v>0</v>
      </c>
      <c r="K55" s="467"/>
      <c r="L55" s="149">
        <v>0</v>
      </c>
      <c r="M55" s="467"/>
      <c r="N55" s="132"/>
      <c r="O55" s="478"/>
    </row>
    <row r="56" spans="1:18" ht="54" customHeight="1">
      <c r="A56" s="456"/>
      <c r="B56" s="427">
        <v>4</v>
      </c>
      <c r="C56" s="384" t="s">
        <v>238</v>
      </c>
      <c r="D56" s="384" t="s">
        <v>85</v>
      </c>
      <c r="E56" s="371" t="s">
        <v>398</v>
      </c>
      <c r="F56" s="429" t="s">
        <v>67</v>
      </c>
      <c r="G56" s="369"/>
      <c r="I56" s="469">
        <f t="shared" si="1"/>
        <v>0.14285714285714285</v>
      </c>
      <c r="J56" s="467">
        <v>0.33329999999999999</v>
      </c>
      <c r="K56" s="467"/>
      <c r="L56" s="508">
        <v>0.66659999999999997</v>
      </c>
      <c r="M56" s="467"/>
      <c r="N56" s="467"/>
      <c r="O56" s="478"/>
    </row>
    <row r="57" spans="1:18" ht="51" customHeight="1" thickBot="1">
      <c r="A57" s="456"/>
      <c r="B57" s="428"/>
      <c r="C57" s="385"/>
      <c r="D57" s="385"/>
      <c r="E57" s="372"/>
      <c r="F57" s="430"/>
      <c r="G57" s="369"/>
      <c r="I57" s="469"/>
      <c r="J57" s="467"/>
      <c r="K57" s="467"/>
      <c r="L57" s="475"/>
      <c r="M57" s="467"/>
      <c r="N57" s="467"/>
      <c r="O57" s="478"/>
    </row>
    <row r="58" spans="1:18" ht="409.5" customHeight="1" thickBot="1">
      <c r="A58" s="456"/>
      <c r="B58" s="121">
        <v>5</v>
      </c>
      <c r="C58" s="116" t="s">
        <v>332</v>
      </c>
      <c r="D58" s="116" t="s">
        <v>86</v>
      </c>
      <c r="E58" s="116" t="s">
        <v>421</v>
      </c>
      <c r="F58" s="122" t="s">
        <v>69</v>
      </c>
      <c r="G58" s="369"/>
      <c r="I58" s="134">
        <f t="shared" si="1"/>
        <v>0.14285714285714285</v>
      </c>
      <c r="J58" s="132">
        <v>1</v>
      </c>
      <c r="K58" s="467"/>
      <c r="L58" s="149">
        <v>1</v>
      </c>
      <c r="M58" s="467"/>
      <c r="N58" s="132"/>
      <c r="O58" s="478"/>
      <c r="R58" s="182"/>
    </row>
    <row r="59" spans="1:18" ht="60.75" thickBot="1">
      <c r="A59" s="456"/>
      <c r="B59" s="121">
        <v>6</v>
      </c>
      <c r="C59" s="116" t="s">
        <v>70</v>
      </c>
      <c r="D59" s="116" t="s">
        <v>87</v>
      </c>
      <c r="E59" s="116" t="s">
        <v>399</v>
      </c>
      <c r="F59" s="122" t="s">
        <v>71</v>
      </c>
      <c r="G59" s="369"/>
      <c r="I59" s="134">
        <f t="shared" si="1"/>
        <v>0.14285714285714285</v>
      </c>
      <c r="J59" s="132">
        <v>1</v>
      </c>
      <c r="K59" s="467"/>
      <c r="L59" s="149">
        <v>1</v>
      </c>
      <c r="M59" s="467"/>
      <c r="N59" s="132"/>
      <c r="O59" s="478"/>
    </row>
    <row r="60" spans="1:18" ht="40.5" customHeight="1" thickBot="1">
      <c r="A60" s="428"/>
      <c r="B60" s="26">
        <v>7</v>
      </c>
      <c r="C60" s="30" t="s">
        <v>72</v>
      </c>
      <c r="D60" s="30" t="s">
        <v>88</v>
      </c>
      <c r="E60" s="29" t="s">
        <v>348</v>
      </c>
      <c r="F60" s="32" t="s">
        <v>3</v>
      </c>
      <c r="G60" s="370"/>
      <c r="I60" s="69">
        <f t="shared" si="1"/>
        <v>0.14285714285714285</v>
      </c>
      <c r="J60" s="133">
        <v>0</v>
      </c>
      <c r="K60" s="468"/>
      <c r="L60" s="153">
        <v>0.05</v>
      </c>
      <c r="M60" s="468"/>
      <c r="N60" s="133"/>
      <c r="O60" s="479"/>
    </row>
    <row r="61" spans="1:18" ht="36.75" thickBot="1">
      <c r="A61" s="425" t="s">
        <v>187</v>
      </c>
      <c r="B61" s="121">
        <v>1</v>
      </c>
      <c r="C61" s="116" t="s">
        <v>73</v>
      </c>
      <c r="D61" s="116" t="s">
        <v>89</v>
      </c>
      <c r="E61" s="29" t="s">
        <v>296</v>
      </c>
      <c r="F61" s="116" t="s">
        <v>3</v>
      </c>
      <c r="G61" s="371" t="s">
        <v>381</v>
      </c>
      <c r="I61" s="156">
        <f>1/3</f>
        <v>0.33333333333333331</v>
      </c>
      <c r="J61" s="128">
        <v>0</v>
      </c>
      <c r="K61" s="409">
        <f>($I$61*J61)+($I$62*J62)+($I$63*J63)</f>
        <v>0.33333333333333331</v>
      </c>
      <c r="L61" s="128">
        <v>0</v>
      </c>
      <c r="M61" s="409">
        <f>($I$61*L61)+($I$62*L62)+($I$63*L63)</f>
        <v>0.33333333333333331</v>
      </c>
      <c r="N61" s="128"/>
      <c r="O61" s="445">
        <f>($I$61*N61)+($I$62*N62)+($I$63*N63)</f>
        <v>0</v>
      </c>
    </row>
    <row r="62" spans="1:18" ht="36.75" thickBot="1">
      <c r="A62" s="426"/>
      <c r="B62" s="121">
        <v>2</v>
      </c>
      <c r="C62" s="116" t="s">
        <v>74</v>
      </c>
      <c r="D62" s="21" t="s">
        <v>84</v>
      </c>
      <c r="E62" s="29" t="s">
        <v>296</v>
      </c>
      <c r="F62" s="122" t="s">
        <v>75</v>
      </c>
      <c r="G62" s="439"/>
      <c r="I62" s="157">
        <f>1/3</f>
        <v>0.33333333333333331</v>
      </c>
      <c r="J62" s="129">
        <v>0</v>
      </c>
      <c r="K62" s="410"/>
      <c r="L62" s="129">
        <v>0</v>
      </c>
      <c r="M62" s="410"/>
      <c r="N62" s="129"/>
      <c r="O62" s="446"/>
    </row>
    <row r="63" spans="1:18" ht="323.25" customHeight="1" thickBot="1">
      <c r="A63" s="426"/>
      <c r="B63" s="121">
        <v>3</v>
      </c>
      <c r="C63" s="116" t="s">
        <v>333</v>
      </c>
      <c r="D63" s="21" t="s">
        <v>90</v>
      </c>
      <c r="E63" s="98" t="s">
        <v>300</v>
      </c>
      <c r="F63" s="122" t="s">
        <v>71</v>
      </c>
      <c r="G63" s="439"/>
      <c r="I63" s="158">
        <f>1/3</f>
        <v>0.33333333333333331</v>
      </c>
      <c r="J63" s="130">
        <v>1</v>
      </c>
      <c r="K63" s="411"/>
      <c r="L63" s="130">
        <v>1</v>
      </c>
      <c r="M63" s="411"/>
      <c r="N63" s="130"/>
      <c r="O63" s="447"/>
      <c r="R63" s="182"/>
    </row>
    <row r="64" spans="1:18" ht="51" customHeight="1" thickBot="1">
      <c r="A64" s="28" t="s">
        <v>188</v>
      </c>
      <c r="B64" s="26">
        <v>1</v>
      </c>
      <c r="C64" s="29" t="s">
        <v>77</v>
      </c>
      <c r="D64" s="30" t="s">
        <v>83</v>
      </c>
      <c r="E64" s="29" t="s">
        <v>296</v>
      </c>
      <c r="F64" s="32" t="s">
        <v>3</v>
      </c>
      <c r="G64" s="103" t="s">
        <v>267</v>
      </c>
      <c r="I64" s="159">
        <v>1</v>
      </c>
      <c r="J64" s="154">
        <v>0</v>
      </c>
      <c r="K64" s="154">
        <f>($I$64*J64)</f>
        <v>0</v>
      </c>
      <c r="L64" s="160">
        <v>0</v>
      </c>
      <c r="M64" s="154">
        <f>($I$64*L64)</f>
        <v>0</v>
      </c>
      <c r="N64" s="154"/>
      <c r="O64" s="155">
        <f>($I$64*N64)</f>
        <v>0</v>
      </c>
      <c r="R64" s="183"/>
    </row>
    <row r="65" spans="1:17" ht="12.75">
      <c r="A65" s="436" t="s">
        <v>114</v>
      </c>
      <c r="B65" s="437"/>
      <c r="C65" s="437"/>
      <c r="D65" s="437"/>
      <c r="E65" s="437"/>
      <c r="F65" s="438"/>
      <c r="G65" s="186">
        <f>+M65</f>
        <v>0.42065238095238094</v>
      </c>
      <c r="I65" s="488" t="s">
        <v>214</v>
      </c>
      <c r="J65" s="488"/>
      <c r="K65" s="81">
        <f>+AVERAGE(K47:K64)</f>
        <v>0.35862976190476187</v>
      </c>
      <c r="M65" s="185">
        <f>+AVERAGE(M47:M64)</f>
        <v>0.42065238095238094</v>
      </c>
      <c r="O65" s="81">
        <f>+AVERAGE(O47:O64)</f>
        <v>0</v>
      </c>
      <c r="Q65" s="184"/>
    </row>
    <row r="66" spans="1:17">
      <c r="L66" s="183"/>
    </row>
    <row r="70" spans="1:17" ht="13.5" customHeight="1" thickBot="1">
      <c r="A70" s="434" t="s">
        <v>113</v>
      </c>
      <c r="B70" s="435"/>
      <c r="C70" s="435"/>
      <c r="D70" s="435"/>
      <c r="E70" s="435"/>
      <c r="F70" s="435"/>
      <c r="G70" s="435"/>
    </row>
    <row r="71" spans="1:17" ht="22.5" customHeight="1">
      <c r="A71" s="379" t="s">
        <v>0</v>
      </c>
      <c r="B71" s="405" t="s">
        <v>43</v>
      </c>
      <c r="C71" s="406"/>
      <c r="D71" s="379" t="s">
        <v>35</v>
      </c>
      <c r="E71" s="117" t="s">
        <v>36</v>
      </c>
      <c r="F71" s="379" t="s">
        <v>1</v>
      </c>
      <c r="G71" s="379" t="s">
        <v>44</v>
      </c>
      <c r="J71" s="448">
        <v>11049</v>
      </c>
      <c r="K71" s="449"/>
      <c r="L71" s="448">
        <v>11536</v>
      </c>
      <c r="M71" s="449"/>
      <c r="N71" s="448">
        <v>11658</v>
      </c>
      <c r="O71" s="449"/>
    </row>
    <row r="72" spans="1:17" ht="30.75" thickBot="1">
      <c r="A72" s="380"/>
      <c r="B72" s="407"/>
      <c r="C72" s="408"/>
      <c r="D72" s="380"/>
      <c r="E72" s="118" t="s">
        <v>320</v>
      </c>
      <c r="F72" s="380"/>
      <c r="G72" s="380"/>
      <c r="I72" s="46" t="s">
        <v>211</v>
      </c>
      <c r="J72" s="46" t="s">
        <v>212</v>
      </c>
      <c r="K72" s="46" t="s">
        <v>213</v>
      </c>
      <c r="L72" s="46" t="s">
        <v>212</v>
      </c>
      <c r="M72" s="46" t="s">
        <v>213</v>
      </c>
      <c r="N72" s="46" t="s">
        <v>212</v>
      </c>
      <c r="O72" s="46" t="s">
        <v>213</v>
      </c>
    </row>
    <row r="73" spans="1:17" ht="123.75" customHeight="1" thickBot="1">
      <c r="A73" s="431" t="s">
        <v>189</v>
      </c>
      <c r="B73" s="33">
        <v>1</v>
      </c>
      <c r="C73" s="10" t="s">
        <v>91</v>
      </c>
      <c r="D73" s="14" t="s">
        <v>116</v>
      </c>
      <c r="E73" s="10" t="s">
        <v>400</v>
      </c>
      <c r="F73" s="14" t="s">
        <v>92</v>
      </c>
      <c r="G73" s="386" t="s">
        <v>350</v>
      </c>
      <c r="I73" s="54">
        <f>1/2</f>
        <v>0.5</v>
      </c>
      <c r="J73" s="48">
        <v>0.15</v>
      </c>
      <c r="K73" s="470">
        <f>($I$73*J73)+($I$74*J74)</f>
        <v>0.2</v>
      </c>
      <c r="L73" s="55">
        <v>1</v>
      </c>
      <c r="M73" s="470">
        <f>($I$73*L73)+($I$74*L74)</f>
        <v>0.875</v>
      </c>
      <c r="N73" s="48"/>
      <c r="O73" s="472">
        <f>($I$73*N73)+($I$74*N74)</f>
        <v>0</v>
      </c>
    </row>
    <row r="74" spans="1:17" ht="48.75" thickBot="1">
      <c r="A74" s="433"/>
      <c r="B74" s="35">
        <v>2</v>
      </c>
      <c r="C74" s="14" t="s">
        <v>93</v>
      </c>
      <c r="D74" s="10" t="s">
        <v>117</v>
      </c>
      <c r="E74" s="99" t="s">
        <v>401</v>
      </c>
      <c r="F74" s="14" t="s">
        <v>92</v>
      </c>
      <c r="G74" s="388"/>
      <c r="I74" s="56">
        <f>1/2</f>
        <v>0.5</v>
      </c>
      <c r="J74" s="52">
        <v>0.25</v>
      </c>
      <c r="K74" s="471"/>
      <c r="L74" s="57">
        <v>0.75</v>
      </c>
      <c r="M74" s="471"/>
      <c r="N74" s="52"/>
      <c r="O74" s="473"/>
    </row>
    <row r="75" spans="1:17" ht="24.75" thickBot="1">
      <c r="A75" s="431" t="s">
        <v>190</v>
      </c>
      <c r="B75" s="35">
        <v>1</v>
      </c>
      <c r="C75" s="14" t="s">
        <v>94</v>
      </c>
      <c r="D75" s="14" t="s">
        <v>118</v>
      </c>
      <c r="E75" s="14" t="s">
        <v>351</v>
      </c>
      <c r="F75" s="14" t="s">
        <v>92</v>
      </c>
      <c r="G75" s="386" t="s">
        <v>358</v>
      </c>
      <c r="I75" s="66">
        <f t="shared" ref="I75:I80" si="2">100%/6</f>
        <v>0.16666666666666666</v>
      </c>
      <c r="J75" s="124">
        <v>0.8</v>
      </c>
      <c r="K75" s="474">
        <f>($I$75*J75)+($I$76*J76)+($I$77*J77)+($I$78*J78)+($I$79*J79)+($I$80*J80)</f>
        <v>0.40666666666666668</v>
      </c>
      <c r="L75" s="135">
        <v>1</v>
      </c>
      <c r="M75" s="474">
        <f>($I$75*L75)+($I$76*L76)+($I$77*L77)+($I$78*L78)+($I$79*L79)+($I$80*L80)</f>
        <v>0.70166666666666666</v>
      </c>
      <c r="N75" s="74"/>
      <c r="O75" s="477">
        <f>($I$75*N75)+($I$76*N76)+($I$77*N77)+($I$78*N78)+($I$79*N79)+($I$80*N80)</f>
        <v>0</v>
      </c>
    </row>
    <row r="76" spans="1:17" ht="84.75" thickBot="1">
      <c r="A76" s="432"/>
      <c r="B76" s="35">
        <v>2</v>
      </c>
      <c r="C76" s="14" t="s">
        <v>95</v>
      </c>
      <c r="D76" s="14" t="s">
        <v>119</v>
      </c>
      <c r="E76" s="29" t="s">
        <v>402</v>
      </c>
      <c r="F76" s="14" t="s">
        <v>92</v>
      </c>
      <c r="G76" s="387"/>
      <c r="I76" s="127">
        <f t="shared" si="2"/>
        <v>0.16666666666666666</v>
      </c>
      <c r="J76" s="125">
        <v>0</v>
      </c>
      <c r="K76" s="475"/>
      <c r="L76" s="162">
        <v>0.5</v>
      </c>
      <c r="M76" s="475"/>
      <c r="N76" s="45"/>
      <c r="O76" s="478"/>
    </row>
    <row r="77" spans="1:17" ht="89.25" customHeight="1" thickBot="1">
      <c r="A77" s="432"/>
      <c r="B77" s="35">
        <v>3</v>
      </c>
      <c r="C77" s="14" t="s">
        <v>96</v>
      </c>
      <c r="D77" s="36" t="s">
        <v>25</v>
      </c>
      <c r="E77" s="100" t="s">
        <v>352</v>
      </c>
      <c r="F77" s="14" t="s">
        <v>92</v>
      </c>
      <c r="G77" s="387"/>
      <c r="I77" s="127">
        <f t="shared" si="2"/>
        <v>0.16666666666666666</v>
      </c>
      <c r="J77" s="125">
        <v>0.25</v>
      </c>
      <c r="K77" s="475"/>
      <c r="L77" s="162">
        <v>0.5</v>
      </c>
      <c r="M77" s="475"/>
      <c r="N77" s="45"/>
      <c r="O77" s="478"/>
    </row>
    <row r="78" spans="1:17" ht="60.75" thickBot="1">
      <c r="A78" s="432"/>
      <c r="B78" s="35">
        <v>4</v>
      </c>
      <c r="C78" s="14" t="s">
        <v>97</v>
      </c>
      <c r="D78" s="14" t="s">
        <v>120</v>
      </c>
      <c r="E78" s="100" t="s">
        <v>244</v>
      </c>
      <c r="F78" s="14" t="s">
        <v>92</v>
      </c>
      <c r="G78" s="387"/>
      <c r="I78" s="127">
        <f t="shared" si="2"/>
        <v>0.16666666666666666</v>
      </c>
      <c r="J78" s="125">
        <v>1</v>
      </c>
      <c r="K78" s="475"/>
      <c r="L78" s="162">
        <v>1</v>
      </c>
      <c r="M78" s="475"/>
      <c r="N78" s="45"/>
      <c r="O78" s="478"/>
    </row>
    <row r="79" spans="1:17" ht="48.75" thickBot="1">
      <c r="A79" s="432"/>
      <c r="B79" s="35">
        <v>5</v>
      </c>
      <c r="C79" s="14" t="s">
        <v>98</v>
      </c>
      <c r="D79" s="14" t="s">
        <v>121</v>
      </c>
      <c r="E79" s="14" t="s">
        <v>353</v>
      </c>
      <c r="F79" s="14" t="s">
        <v>92</v>
      </c>
      <c r="G79" s="387"/>
      <c r="I79" s="127">
        <f t="shared" si="2"/>
        <v>0.16666666666666666</v>
      </c>
      <c r="J79" s="125">
        <v>0.3</v>
      </c>
      <c r="K79" s="475"/>
      <c r="L79" s="162">
        <v>0.3</v>
      </c>
      <c r="M79" s="475"/>
      <c r="N79" s="45"/>
      <c r="O79" s="478"/>
    </row>
    <row r="80" spans="1:17" ht="84.75" thickBot="1">
      <c r="A80" s="433"/>
      <c r="B80" s="35">
        <v>6</v>
      </c>
      <c r="C80" s="14" t="s">
        <v>99</v>
      </c>
      <c r="D80" s="14" t="s">
        <v>122</v>
      </c>
      <c r="E80" s="163" t="s">
        <v>403</v>
      </c>
      <c r="F80" s="14" t="s">
        <v>92</v>
      </c>
      <c r="G80" s="388"/>
      <c r="I80" s="69">
        <f t="shared" si="2"/>
        <v>0.16666666666666666</v>
      </c>
      <c r="J80" s="126">
        <v>0.09</v>
      </c>
      <c r="K80" s="476"/>
      <c r="L80" s="164">
        <v>0.91</v>
      </c>
      <c r="M80" s="476"/>
      <c r="N80" s="75"/>
      <c r="O80" s="479"/>
    </row>
    <row r="81" spans="1:15" ht="84.75" thickBot="1">
      <c r="A81" s="123" t="s">
        <v>191</v>
      </c>
      <c r="B81" s="10" t="s">
        <v>100</v>
      </c>
      <c r="C81" s="14" t="s">
        <v>101</v>
      </c>
      <c r="D81" s="14" t="s">
        <v>122</v>
      </c>
      <c r="E81" s="102" t="s">
        <v>246</v>
      </c>
      <c r="F81" s="14" t="s">
        <v>92</v>
      </c>
      <c r="G81" s="34" t="s">
        <v>226</v>
      </c>
      <c r="I81" s="61">
        <v>1</v>
      </c>
      <c r="J81" s="62">
        <v>1</v>
      </c>
      <c r="K81" s="63">
        <f>($I$81*J81)</f>
        <v>1</v>
      </c>
      <c r="L81" s="64">
        <v>1</v>
      </c>
      <c r="M81" s="63">
        <f>($I$81*L81)</f>
        <v>1</v>
      </c>
      <c r="N81" s="63"/>
      <c r="O81" s="65">
        <f>($I$81*N81)</f>
        <v>0</v>
      </c>
    </row>
    <row r="82" spans="1:15" ht="56.25" customHeight="1" thickBot="1">
      <c r="A82" s="427" t="s">
        <v>192</v>
      </c>
      <c r="B82" s="35">
        <v>1</v>
      </c>
      <c r="C82" s="14" t="s">
        <v>102</v>
      </c>
      <c r="D82" s="14" t="s">
        <v>25</v>
      </c>
      <c r="E82" s="14" t="s">
        <v>354</v>
      </c>
      <c r="F82" s="14" t="s">
        <v>92</v>
      </c>
      <c r="G82" s="368" t="s">
        <v>339</v>
      </c>
      <c r="I82" s="54">
        <f>1/2</f>
        <v>0.5</v>
      </c>
      <c r="J82" s="48">
        <v>0</v>
      </c>
      <c r="K82" s="470">
        <f>($I$82*J82)+($I$83*J83)</f>
        <v>0.05</v>
      </c>
      <c r="L82" s="55">
        <v>1</v>
      </c>
      <c r="M82" s="470">
        <f>($I$82*L82)+($I$83*L83)</f>
        <v>0.55000000000000004</v>
      </c>
      <c r="N82" s="48"/>
      <c r="O82" s="472">
        <f>($I$82*N82)+($I$83*N83)</f>
        <v>0</v>
      </c>
    </row>
    <row r="83" spans="1:15" ht="60.75" thickBot="1">
      <c r="A83" s="428"/>
      <c r="B83" s="35">
        <v>2</v>
      </c>
      <c r="C83" s="14" t="s">
        <v>103</v>
      </c>
      <c r="D83" s="14" t="s">
        <v>122</v>
      </c>
      <c r="E83" s="14" t="s">
        <v>355</v>
      </c>
      <c r="F83" s="14" t="s">
        <v>104</v>
      </c>
      <c r="G83" s="370"/>
      <c r="I83" s="56">
        <f>1/2</f>
        <v>0.5</v>
      </c>
      <c r="J83" s="52">
        <v>0.1</v>
      </c>
      <c r="K83" s="471"/>
      <c r="L83" s="57">
        <v>0.1</v>
      </c>
      <c r="M83" s="471"/>
      <c r="N83" s="52"/>
      <c r="O83" s="473"/>
    </row>
    <row r="84" spans="1:15" ht="52.5" customHeight="1" thickBot="1">
      <c r="A84" s="427" t="s">
        <v>193</v>
      </c>
      <c r="B84" s="38">
        <v>1</v>
      </c>
      <c r="C84" s="14" t="s">
        <v>105</v>
      </c>
      <c r="D84" s="14" t="s">
        <v>123</v>
      </c>
      <c r="E84" s="14" t="s">
        <v>303</v>
      </c>
      <c r="F84" s="14" t="s">
        <v>106</v>
      </c>
      <c r="G84" s="368" t="s">
        <v>359</v>
      </c>
      <c r="I84" s="66">
        <f t="shared" ref="I84:I89" si="3">100%/6</f>
        <v>0.16666666666666666</v>
      </c>
      <c r="J84" s="124">
        <v>1</v>
      </c>
      <c r="K84" s="474">
        <f>($I$84*J84)+($I$85*J85)+($I$86*J86)+($I$87*J87)+($I$88*J88)+($I$89*J89)</f>
        <v>0.43049999999999999</v>
      </c>
      <c r="L84" s="161">
        <v>1</v>
      </c>
      <c r="M84" s="474">
        <f>($I$84*L84)+($I$85*L85)+($I$86*L86)+($I$87*L87)+($I$88*L88)+($I$89*L89)</f>
        <v>0.58316666666666672</v>
      </c>
      <c r="N84" s="74"/>
      <c r="O84" s="477">
        <f>($I$84*N84)+($I$85*N85)+($I$86*N86)+($I$87*N87)+($I$88*N88)+($I$89*N89)</f>
        <v>0</v>
      </c>
    </row>
    <row r="85" spans="1:15" ht="57.75" customHeight="1" thickBot="1">
      <c r="A85" s="456"/>
      <c r="B85" s="31">
        <v>2</v>
      </c>
      <c r="C85" s="29" t="s">
        <v>107</v>
      </c>
      <c r="D85" s="29" t="s">
        <v>119</v>
      </c>
      <c r="E85" s="14" t="s">
        <v>356</v>
      </c>
      <c r="F85" s="19" t="s">
        <v>115</v>
      </c>
      <c r="G85" s="369"/>
      <c r="I85" s="127">
        <f t="shared" si="3"/>
        <v>0.16666666666666666</v>
      </c>
      <c r="J85" s="125">
        <v>0</v>
      </c>
      <c r="K85" s="475"/>
      <c r="L85" s="162">
        <v>0</v>
      </c>
      <c r="M85" s="475"/>
      <c r="N85" s="45"/>
      <c r="O85" s="478"/>
    </row>
    <row r="86" spans="1:15" ht="96.75" thickBot="1">
      <c r="A86" s="456"/>
      <c r="B86" s="38">
        <v>3</v>
      </c>
      <c r="C86" s="14" t="s">
        <v>108</v>
      </c>
      <c r="D86" s="14" t="s">
        <v>124</v>
      </c>
      <c r="E86" s="14" t="s">
        <v>404</v>
      </c>
      <c r="F86" s="29" t="s">
        <v>109</v>
      </c>
      <c r="G86" s="369"/>
      <c r="I86" s="127">
        <f t="shared" si="3"/>
        <v>0.16666666666666666</v>
      </c>
      <c r="J86" s="125">
        <v>0.33300000000000002</v>
      </c>
      <c r="K86" s="475"/>
      <c r="L86" s="162">
        <v>0.66600000000000004</v>
      </c>
      <c r="M86" s="475"/>
      <c r="N86" s="45"/>
      <c r="O86" s="478"/>
    </row>
    <row r="87" spans="1:15" ht="48" customHeight="1" thickBot="1">
      <c r="A87" s="456"/>
      <c r="B87" s="31">
        <v>4</v>
      </c>
      <c r="C87" s="29" t="s">
        <v>110</v>
      </c>
      <c r="D87" s="27" t="s">
        <v>125</v>
      </c>
      <c r="E87" s="14" t="s">
        <v>357</v>
      </c>
      <c r="F87" s="29" t="s">
        <v>92</v>
      </c>
      <c r="G87" s="369"/>
      <c r="I87" s="127">
        <f t="shared" si="3"/>
        <v>0.16666666666666666</v>
      </c>
      <c r="J87" s="125">
        <v>0</v>
      </c>
      <c r="K87" s="475"/>
      <c r="L87" s="165">
        <v>0.33300000000000002</v>
      </c>
      <c r="M87" s="475"/>
      <c r="N87" s="45"/>
      <c r="O87" s="478"/>
    </row>
    <row r="88" spans="1:15" ht="84.75" thickBot="1">
      <c r="A88" s="456"/>
      <c r="B88" s="39">
        <v>5</v>
      </c>
      <c r="C88" s="14" t="s">
        <v>111</v>
      </c>
      <c r="D88" s="14" t="s">
        <v>126</v>
      </c>
      <c r="E88" s="14" t="s">
        <v>249</v>
      </c>
      <c r="F88" s="14" t="s">
        <v>92</v>
      </c>
      <c r="G88" s="369"/>
      <c r="I88" s="127">
        <f t="shared" si="3"/>
        <v>0.16666666666666666</v>
      </c>
      <c r="J88" s="125">
        <v>1</v>
      </c>
      <c r="K88" s="475"/>
      <c r="L88" s="162">
        <v>1</v>
      </c>
      <c r="M88" s="475"/>
      <c r="N88" s="45"/>
      <c r="O88" s="478"/>
    </row>
    <row r="89" spans="1:15" ht="60.75" thickBot="1">
      <c r="A89" s="428"/>
      <c r="B89" s="38">
        <v>6</v>
      </c>
      <c r="C89" s="14" t="s">
        <v>112</v>
      </c>
      <c r="D89" s="14" t="s">
        <v>127</v>
      </c>
      <c r="E89" s="14" t="s">
        <v>405</v>
      </c>
      <c r="F89" s="14" t="s">
        <v>92</v>
      </c>
      <c r="G89" s="370"/>
      <c r="I89" s="69">
        <f t="shared" si="3"/>
        <v>0.16666666666666666</v>
      </c>
      <c r="J89" s="126">
        <v>0.25</v>
      </c>
      <c r="K89" s="476"/>
      <c r="L89" s="164">
        <v>0.5</v>
      </c>
      <c r="M89" s="476"/>
      <c r="N89" s="75"/>
      <c r="O89" s="479"/>
    </row>
    <row r="90" spans="1:15" ht="12.75" customHeight="1">
      <c r="A90" s="440" t="s">
        <v>128</v>
      </c>
      <c r="B90" s="441"/>
      <c r="C90" s="441"/>
      <c r="D90" s="441"/>
      <c r="E90" s="441"/>
      <c r="F90" s="442"/>
      <c r="G90" s="104">
        <f>+M90</f>
        <v>0.74196666666666666</v>
      </c>
      <c r="I90" s="488" t="s">
        <v>214</v>
      </c>
      <c r="J90" s="488"/>
      <c r="K90" s="81">
        <f>+AVERAGE(K73:K89)</f>
        <v>0.41743333333333332</v>
      </c>
      <c r="M90" s="81">
        <f>+AVERAGE(M73:M89)</f>
        <v>0.74196666666666666</v>
      </c>
      <c r="O90" s="81">
        <f>+AVERAGE(O73:O89)</f>
        <v>0</v>
      </c>
    </row>
    <row r="94" spans="1:15" ht="12.75" customHeight="1" thickBot="1">
      <c r="A94" s="396" t="s">
        <v>129</v>
      </c>
      <c r="B94" s="397"/>
      <c r="C94" s="397"/>
      <c r="D94" s="397"/>
      <c r="E94" s="397"/>
      <c r="F94" s="397"/>
      <c r="G94" s="398"/>
    </row>
    <row r="95" spans="1:15" ht="23.25" customHeight="1">
      <c r="A95" s="379" t="s">
        <v>0</v>
      </c>
      <c r="B95" s="405" t="s">
        <v>43</v>
      </c>
      <c r="C95" s="406"/>
      <c r="D95" s="379" t="s">
        <v>35</v>
      </c>
      <c r="E95" s="117" t="s">
        <v>36</v>
      </c>
      <c r="F95" s="379" t="s">
        <v>1</v>
      </c>
      <c r="G95" s="379" t="s">
        <v>44</v>
      </c>
      <c r="J95" s="448">
        <v>11049</v>
      </c>
      <c r="K95" s="449"/>
      <c r="L95" s="448">
        <v>11536</v>
      </c>
      <c r="M95" s="449"/>
      <c r="N95" s="448">
        <v>11658</v>
      </c>
      <c r="O95" s="449"/>
    </row>
    <row r="96" spans="1:15" ht="19.5" customHeight="1" thickBot="1">
      <c r="A96" s="380"/>
      <c r="B96" s="407"/>
      <c r="C96" s="408"/>
      <c r="D96" s="380"/>
      <c r="E96" s="118" t="s">
        <v>320</v>
      </c>
      <c r="F96" s="380"/>
      <c r="G96" s="380"/>
      <c r="I96" s="46" t="s">
        <v>211</v>
      </c>
      <c r="J96" s="46" t="s">
        <v>212</v>
      </c>
      <c r="K96" s="46" t="s">
        <v>213</v>
      </c>
      <c r="L96" s="46" t="s">
        <v>212</v>
      </c>
      <c r="M96" s="46" t="s">
        <v>213</v>
      </c>
      <c r="N96" s="46" t="s">
        <v>212</v>
      </c>
      <c r="O96" s="46" t="s">
        <v>213</v>
      </c>
    </row>
    <row r="97" spans="1:15" ht="90.75" customHeight="1" thickBot="1">
      <c r="A97" s="431" t="s">
        <v>194</v>
      </c>
      <c r="B97" s="23">
        <v>1</v>
      </c>
      <c r="C97" s="14" t="s">
        <v>130</v>
      </c>
      <c r="D97" s="14" t="s">
        <v>157</v>
      </c>
      <c r="E97" s="105" t="s">
        <v>406</v>
      </c>
      <c r="F97" s="14" t="s">
        <v>3</v>
      </c>
      <c r="G97" s="386" t="s">
        <v>359</v>
      </c>
      <c r="I97" s="54">
        <f>1/4</f>
        <v>0.25</v>
      </c>
      <c r="J97" s="48">
        <v>0.5</v>
      </c>
      <c r="K97" s="409">
        <f>($I$97*J97)+($I$98*J98)+($I$99*J99)+($I$100*J100)</f>
        <v>0.1875</v>
      </c>
      <c r="L97" s="55">
        <v>1</v>
      </c>
      <c r="M97" s="409">
        <f>($I$97*L97)+($I$98*L98)+($I$99*L99)+($I$100*L100)</f>
        <v>0.57499999999999996</v>
      </c>
      <c r="N97" s="48"/>
      <c r="O97" s="445">
        <f>($I$97*N97)+($I$98*N98)+($I$99*N99)+($I$100*N100)</f>
        <v>0</v>
      </c>
    </row>
    <row r="98" spans="1:15" ht="102" customHeight="1" thickBot="1">
      <c r="A98" s="432"/>
      <c r="B98" s="23">
        <v>2</v>
      </c>
      <c r="C98" s="14" t="s">
        <v>131</v>
      </c>
      <c r="D98" s="14" t="s">
        <v>158</v>
      </c>
      <c r="E98" s="14" t="s">
        <v>404</v>
      </c>
      <c r="F98" s="14" t="s">
        <v>3</v>
      </c>
      <c r="G98" s="387"/>
      <c r="I98" s="60">
        <f>1/4</f>
        <v>0.25</v>
      </c>
      <c r="J98" s="41">
        <v>0</v>
      </c>
      <c r="K98" s="410"/>
      <c r="L98" s="40">
        <v>0.5</v>
      </c>
      <c r="M98" s="410"/>
      <c r="N98" s="41"/>
      <c r="O98" s="446"/>
    </row>
    <row r="99" spans="1:15" ht="60.75" thickBot="1">
      <c r="A99" s="432"/>
      <c r="B99" s="9">
        <v>3</v>
      </c>
      <c r="C99" s="14" t="s">
        <v>96</v>
      </c>
      <c r="D99" s="36" t="s">
        <v>25</v>
      </c>
      <c r="E99" s="14" t="s">
        <v>352</v>
      </c>
      <c r="F99" s="14" t="s">
        <v>92</v>
      </c>
      <c r="G99" s="387"/>
      <c r="I99" s="60">
        <f>1/4</f>
        <v>0.25</v>
      </c>
      <c r="J99" s="41">
        <v>0.25</v>
      </c>
      <c r="K99" s="410"/>
      <c r="L99" s="40">
        <v>0.5</v>
      </c>
      <c r="M99" s="410"/>
      <c r="N99" s="41"/>
      <c r="O99" s="446"/>
    </row>
    <row r="100" spans="1:15" ht="48.75" thickBot="1">
      <c r="A100" s="433"/>
      <c r="B100" s="9">
        <v>4</v>
      </c>
      <c r="C100" s="14" t="s">
        <v>98</v>
      </c>
      <c r="D100" s="14" t="s">
        <v>159</v>
      </c>
      <c r="E100" s="14" t="s">
        <v>353</v>
      </c>
      <c r="F100" s="14" t="s">
        <v>92</v>
      </c>
      <c r="G100" s="388"/>
      <c r="I100" s="56">
        <f>1/4</f>
        <v>0.25</v>
      </c>
      <c r="J100" s="52">
        <v>0</v>
      </c>
      <c r="K100" s="411"/>
      <c r="L100" s="57">
        <v>0.3</v>
      </c>
      <c r="M100" s="411"/>
      <c r="N100" s="52"/>
      <c r="O100" s="447"/>
    </row>
    <row r="101" spans="1:15" ht="47.25" customHeight="1" thickBot="1">
      <c r="A101" s="425" t="s">
        <v>195</v>
      </c>
      <c r="B101" s="23">
        <v>1</v>
      </c>
      <c r="C101" s="14" t="s">
        <v>132</v>
      </c>
      <c r="D101" s="14" t="s">
        <v>160</v>
      </c>
      <c r="E101" s="14" t="s">
        <v>407</v>
      </c>
      <c r="F101" s="14" t="s">
        <v>92</v>
      </c>
      <c r="G101" s="371" t="s">
        <v>368</v>
      </c>
      <c r="I101" s="76">
        <f>1/2</f>
        <v>0.5</v>
      </c>
      <c r="J101" s="119">
        <v>0.36359999999999998</v>
      </c>
      <c r="K101" s="470">
        <f>($I$101*J101)+($I$102*J102)</f>
        <v>0.18179999999999999</v>
      </c>
      <c r="L101" s="78">
        <v>0.72699999999999998</v>
      </c>
      <c r="M101" s="470">
        <f>($I$101*L101)+($I$102*L102)</f>
        <v>0.36349999999999999</v>
      </c>
      <c r="N101" s="119"/>
      <c r="O101" s="472">
        <f>($I$101*N101)+($I$102*N102)</f>
        <v>0</v>
      </c>
    </row>
    <row r="102" spans="1:15" ht="48" customHeight="1">
      <c r="A102" s="426"/>
      <c r="B102" s="384">
        <v>2</v>
      </c>
      <c r="C102" s="371" t="s">
        <v>133</v>
      </c>
      <c r="D102" s="371" t="s">
        <v>119</v>
      </c>
      <c r="E102" s="384" t="s">
        <v>259</v>
      </c>
      <c r="F102" s="384" t="s">
        <v>252</v>
      </c>
      <c r="G102" s="439"/>
      <c r="I102" s="480">
        <f>1/2</f>
        <v>0.5</v>
      </c>
      <c r="J102" s="410">
        <v>0</v>
      </c>
      <c r="K102" s="482"/>
      <c r="L102" s="483">
        <v>0</v>
      </c>
      <c r="M102" s="482"/>
      <c r="N102" s="410"/>
      <c r="O102" s="485"/>
    </row>
    <row r="103" spans="1:15" ht="15" customHeight="1">
      <c r="A103" s="426"/>
      <c r="B103" s="444"/>
      <c r="C103" s="439"/>
      <c r="D103" s="439"/>
      <c r="E103" s="444"/>
      <c r="F103" s="444"/>
      <c r="G103" s="439"/>
      <c r="I103" s="480"/>
      <c r="J103" s="410"/>
      <c r="K103" s="482"/>
      <c r="L103" s="483"/>
      <c r="M103" s="482"/>
      <c r="N103" s="410"/>
      <c r="O103" s="485"/>
    </row>
    <row r="104" spans="1:15" ht="15.75" customHeight="1" thickBot="1">
      <c r="A104" s="443"/>
      <c r="B104" s="385"/>
      <c r="C104" s="372"/>
      <c r="D104" s="372"/>
      <c r="E104" s="385"/>
      <c r="F104" s="385"/>
      <c r="G104" s="372"/>
      <c r="I104" s="481"/>
      <c r="J104" s="411"/>
      <c r="K104" s="471"/>
      <c r="L104" s="484"/>
      <c r="M104" s="471"/>
      <c r="N104" s="411"/>
      <c r="O104" s="473"/>
    </row>
    <row r="105" spans="1:15" ht="120.75" thickBot="1">
      <c r="A105" s="123" t="s">
        <v>196</v>
      </c>
      <c r="B105" s="9">
        <v>1</v>
      </c>
      <c r="C105" s="106" t="s">
        <v>134</v>
      </c>
      <c r="D105" s="14" t="s">
        <v>253</v>
      </c>
      <c r="E105" s="14" t="s">
        <v>360</v>
      </c>
      <c r="F105" s="14" t="s">
        <v>3</v>
      </c>
      <c r="G105" s="34" t="s">
        <v>342</v>
      </c>
      <c r="I105" s="61">
        <v>1</v>
      </c>
      <c r="J105" s="62">
        <v>0</v>
      </c>
      <c r="K105" s="63">
        <f>($I$105*J105)</f>
        <v>0</v>
      </c>
      <c r="L105" s="64">
        <v>0.66</v>
      </c>
      <c r="M105" s="63">
        <f>($I$105*L105)</f>
        <v>0.66</v>
      </c>
      <c r="N105" s="63"/>
      <c r="O105" s="65">
        <f>($I$105*N105)</f>
        <v>0</v>
      </c>
    </row>
    <row r="106" spans="1:15" ht="91.5" customHeight="1" thickBot="1">
      <c r="A106" s="123" t="s">
        <v>197</v>
      </c>
      <c r="B106" s="9">
        <v>1</v>
      </c>
      <c r="C106" s="14" t="s">
        <v>135</v>
      </c>
      <c r="D106" s="14" t="s">
        <v>161</v>
      </c>
      <c r="E106" s="14" t="s">
        <v>361</v>
      </c>
      <c r="F106" s="14" t="s">
        <v>136</v>
      </c>
      <c r="G106" s="34" t="s">
        <v>369</v>
      </c>
      <c r="I106" s="61">
        <v>1</v>
      </c>
      <c r="J106" s="62">
        <v>0.8</v>
      </c>
      <c r="K106" s="63">
        <f>($I$106*J106)</f>
        <v>0.8</v>
      </c>
      <c r="L106" s="64">
        <v>0.95</v>
      </c>
      <c r="M106" s="63">
        <f>($I$106*L106)</f>
        <v>0.95</v>
      </c>
      <c r="N106" s="63"/>
      <c r="O106" s="65">
        <f>($I$106*N106)</f>
        <v>0</v>
      </c>
    </row>
    <row r="107" spans="1:15" ht="36.75" thickBot="1">
      <c r="A107" s="427" t="s">
        <v>198</v>
      </c>
      <c r="B107" s="9">
        <v>1</v>
      </c>
      <c r="C107" s="14" t="s">
        <v>137</v>
      </c>
      <c r="D107" s="14" t="s">
        <v>162</v>
      </c>
      <c r="E107" s="14" t="s">
        <v>255</v>
      </c>
      <c r="F107" s="14" t="s">
        <v>136</v>
      </c>
      <c r="G107" s="368" t="s">
        <v>370</v>
      </c>
      <c r="I107" s="47">
        <f>1/3</f>
        <v>0.33333333333333331</v>
      </c>
      <c r="J107" s="48">
        <v>1</v>
      </c>
      <c r="K107" s="409">
        <f>($I$107*J107)+($I$108*J108)+($I$109*J109)</f>
        <v>0.93333333333333335</v>
      </c>
      <c r="L107" s="49">
        <v>1</v>
      </c>
      <c r="M107" s="409">
        <f>($I$107*L107)+($I$108*L108)+($I$109*L109)</f>
        <v>1</v>
      </c>
      <c r="N107" s="49"/>
      <c r="O107" s="445">
        <f>($I$107*N107)+($I$108*N108)+($I$109*N109)</f>
        <v>0</v>
      </c>
    </row>
    <row r="108" spans="1:15" ht="60.75" thickBot="1">
      <c r="A108" s="456"/>
      <c r="B108" s="9">
        <v>2</v>
      </c>
      <c r="C108" s="14" t="s">
        <v>138</v>
      </c>
      <c r="D108" s="14" t="s">
        <v>163</v>
      </c>
      <c r="E108" s="14" t="s">
        <v>256</v>
      </c>
      <c r="F108" s="14" t="s">
        <v>136</v>
      </c>
      <c r="G108" s="369"/>
      <c r="I108" s="50">
        <f>1/3</f>
        <v>0.33333333333333331</v>
      </c>
      <c r="J108" s="41">
        <v>1</v>
      </c>
      <c r="K108" s="410"/>
      <c r="L108" s="42">
        <v>1</v>
      </c>
      <c r="M108" s="410"/>
      <c r="N108" s="42"/>
      <c r="O108" s="446"/>
    </row>
    <row r="109" spans="1:15" ht="88.5" customHeight="1" thickBot="1">
      <c r="A109" s="428"/>
      <c r="B109" s="9">
        <v>3</v>
      </c>
      <c r="C109" s="14" t="s">
        <v>139</v>
      </c>
      <c r="D109" s="14" t="s">
        <v>163</v>
      </c>
      <c r="E109" s="14" t="s">
        <v>362</v>
      </c>
      <c r="F109" s="14" t="s">
        <v>136</v>
      </c>
      <c r="G109" s="370"/>
      <c r="I109" s="51">
        <f>1/3</f>
        <v>0.33333333333333331</v>
      </c>
      <c r="J109" s="52">
        <v>0.8</v>
      </c>
      <c r="K109" s="411"/>
      <c r="L109" s="53">
        <v>1</v>
      </c>
      <c r="M109" s="411"/>
      <c r="N109" s="53"/>
      <c r="O109" s="447"/>
    </row>
    <row r="110" spans="1:15" ht="89.25" customHeight="1" thickBot="1">
      <c r="A110" s="123" t="s">
        <v>199</v>
      </c>
      <c r="B110" s="9">
        <v>1</v>
      </c>
      <c r="C110" s="14" t="s">
        <v>140</v>
      </c>
      <c r="D110" s="14" t="s">
        <v>164</v>
      </c>
      <c r="E110" s="14" t="s">
        <v>408</v>
      </c>
      <c r="F110" s="14" t="s">
        <v>141</v>
      </c>
      <c r="G110" s="34" t="s">
        <v>358</v>
      </c>
      <c r="I110" s="61">
        <v>1</v>
      </c>
      <c r="J110" s="62">
        <v>0.25</v>
      </c>
      <c r="K110" s="63">
        <f>($I$110*J110)</f>
        <v>0.25</v>
      </c>
      <c r="L110" s="64">
        <v>0.7</v>
      </c>
      <c r="M110" s="63">
        <f>($I$110*L110)</f>
        <v>0.7</v>
      </c>
      <c r="N110" s="63"/>
      <c r="O110" s="65">
        <f>($I$110*N110)</f>
        <v>0</v>
      </c>
    </row>
    <row r="111" spans="1:15" ht="328.5" customHeight="1" thickBot="1">
      <c r="A111" s="427" t="s">
        <v>200</v>
      </c>
      <c r="B111" s="9">
        <v>1</v>
      </c>
      <c r="C111" s="14" t="s">
        <v>142</v>
      </c>
      <c r="D111" s="14" t="s">
        <v>162</v>
      </c>
      <c r="E111" s="14" t="s">
        <v>363</v>
      </c>
      <c r="F111" s="14" t="s">
        <v>136</v>
      </c>
      <c r="G111" s="368" t="s">
        <v>371</v>
      </c>
      <c r="I111" s="54">
        <f>1/4</f>
        <v>0.25</v>
      </c>
      <c r="J111" s="48">
        <v>0.25</v>
      </c>
      <c r="K111" s="409">
        <f>($I$111*J111)+($I$112*J112)+($I$113*J113)+($I$114*J114)</f>
        <v>0.375</v>
      </c>
      <c r="L111" s="55">
        <v>0.9</v>
      </c>
      <c r="M111" s="409">
        <f>($I$111*L111)+($I$112*L112)+($I$113*L113)+($I$114*L114)</f>
        <v>0.92500000000000004</v>
      </c>
      <c r="N111" s="48"/>
      <c r="O111" s="445">
        <f>($I$111*N111)+($I$112*N112)+($I$113*N113)+($I$114*N114)</f>
        <v>0</v>
      </c>
    </row>
    <row r="112" spans="1:15" ht="94.5" customHeight="1" thickBot="1">
      <c r="A112" s="456"/>
      <c r="B112" s="9">
        <v>2</v>
      </c>
      <c r="C112" s="14" t="s">
        <v>143</v>
      </c>
      <c r="D112" s="14" t="s">
        <v>162</v>
      </c>
      <c r="E112" s="14" t="s">
        <v>364</v>
      </c>
      <c r="F112" s="14" t="s">
        <v>136</v>
      </c>
      <c r="G112" s="369"/>
      <c r="I112" s="60">
        <f>1/4</f>
        <v>0.25</v>
      </c>
      <c r="J112" s="41">
        <v>0.25</v>
      </c>
      <c r="K112" s="410"/>
      <c r="L112" s="40">
        <v>0.9</v>
      </c>
      <c r="M112" s="410"/>
      <c r="N112" s="41"/>
      <c r="O112" s="446"/>
    </row>
    <row r="113" spans="1:15" ht="84.75" thickBot="1">
      <c r="A113" s="456"/>
      <c r="B113" s="9">
        <v>3</v>
      </c>
      <c r="C113" s="14" t="s">
        <v>144</v>
      </c>
      <c r="D113" s="14" t="s">
        <v>162</v>
      </c>
      <c r="E113" s="14" t="s">
        <v>365</v>
      </c>
      <c r="F113" s="14" t="s">
        <v>136</v>
      </c>
      <c r="G113" s="369"/>
      <c r="I113" s="60">
        <f>1/4</f>
        <v>0.25</v>
      </c>
      <c r="J113" s="41">
        <v>0</v>
      </c>
      <c r="K113" s="410"/>
      <c r="L113" s="40">
        <v>0.9</v>
      </c>
      <c r="M113" s="410"/>
      <c r="N113" s="41"/>
      <c r="O113" s="446"/>
    </row>
    <row r="114" spans="1:15" ht="48.75" thickBot="1">
      <c r="A114" s="428"/>
      <c r="B114" s="9">
        <v>4</v>
      </c>
      <c r="C114" s="14" t="s">
        <v>145</v>
      </c>
      <c r="D114" s="14" t="s">
        <v>122</v>
      </c>
      <c r="E114" s="14" t="s">
        <v>260</v>
      </c>
      <c r="F114" s="14" t="s">
        <v>141</v>
      </c>
      <c r="G114" s="370"/>
      <c r="I114" s="56">
        <f>1/4</f>
        <v>0.25</v>
      </c>
      <c r="J114" s="52">
        <v>1</v>
      </c>
      <c r="K114" s="411"/>
      <c r="L114" s="57">
        <v>1</v>
      </c>
      <c r="M114" s="411"/>
      <c r="N114" s="52"/>
      <c r="O114" s="447"/>
    </row>
    <row r="115" spans="1:15" ht="36.75" thickBot="1">
      <c r="A115" s="427" t="s">
        <v>201</v>
      </c>
      <c r="B115" s="9">
        <v>1</v>
      </c>
      <c r="C115" s="14" t="s">
        <v>146</v>
      </c>
      <c r="D115" s="14" t="s">
        <v>119</v>
      </c>
      <c r="E115" s="14" t="s">
        <v>409</v>
      </c>
      <c r="F115" s="14" t="s">
        <v>92</v>
      </c>
      <c r="G115" s="368" t="s">
        <v>372</v>
      </c>
      <c r="I115" s="47">
        <f>1/3</f>
        <v>0.33333333333333331</v>
      </c>
      <c r="J115" s="48">
        <v>0</v>
      </c>
      <c r="K115" s="409">
        <f>($I$115*J115)+($I$116*J116)+($I$117*J117)</f>
        <v>0.16666666666666666</v>
      </c>
      <c r="L115" s="49">
        <v>0.1</v>
      </c>
      <c r="M115" s="409">
        <f>($I$115*L115)+($I$116*L116)+($I$117*L117)</f>
        <v>0.42999999999999994</v>
      </c>
      <c r="N115" s="49"/>
      <c r="O115" s="445">
        <f>($I$115*N115)+($I$116*N116)+($I$117*N117)</f>
        <v>0</v>
      </c>
    </row>
    <row r="116" spans="1:15" ht="284.25" customHeight="1" thickBot="1">
      <c r="A116" s="456"/>
      <c r="B116" s="9">
        <v>2</v>
      </c>
      <c r="C116" s="14" t="s">
        <v>147</v>
      </c>
      <c r="D116" s="14" t="s">
        <v>122</v>
      </c>
      <c r="E116" s="14" t="s">
        <v>366</v>
      </c>
      <c r="F116" s="14" t="s">
        <v>148</v>
      </c>
      <c r="G116" s="369"/>
      <c r="I116" s="50">
        <f>1/3</f>
        <v>0.33333333333333331</v>
      </c>
      <c r="J116" s="41">
        <v>0.25</v>
      </c>
      <c r="K116" s="410"/>
      <c r="L116" s="42">
        <v>0.59</v>
      </c>
      <c r="M116" s="410"/>
      <c r="N116" s="42"/>
      <c r="O116" s="446"/>
    </row>
    <row r="117" spans="1:15" ht="73.5" customHeight="1" thickBot="1">
      <c r="A117" s="428"/>
      <c r="B117" s="9">
        <v>3</v>
      </c>
      <c r="C117" s="14" t="s">
        <v>149</v>
      </c>
      <c r="D117" s="14" t="s">
        <v>25</v>
      </c>
      <c r="E117" s="14" t="s">
        <v>410</v>
      </c>
      <c r="F117" s="14" t="s">
        <v>150</v>
      </c>
      <c r="G117" s="370"/>
      <c r="I117" s="51">
        <f>1/3</f>
        <v>0.33333333333333331</v>
      </c>
      <c r="J117" s="52">
        <v>0.25</v>
      </c>
      <c r="K117" s="411"/>
      <c r="L117" s="53">
        <v>0.6</v>
      </c>
      <c r="M117" s="411"/>
      <c r="N117" s="53"/>
      <c r="O117" s="447"/>
    </row>
    <row r="118" spans="1:15" ht="48.75" thickBot="1">
      <c r="A118" s="427" t="s">
        <v>202</v>
      </c>
      <c r="B118" s="23">
        <v>1</v>
      </c>
      <c r="C118" s="14" t="s">
        <v>151</v>
      </c>
      <c r="D118" s="14" t="s">
        <v>157</v>
      </c>
      <c r="E118" s="14" t="s">
        <v>411</v>
      </c>
      <c r="F118" s="14" t="s">
        <v>3</v>
      </c>
      <c r="G118" s="368" t="s">
        <v>371</v>
      </c>
      <c r="I118" s="54">
        <f>1/5</f>
        <v>0.2</v>
      </c>
      <c r="J118" s="48"/>
      <c r="K118" s="409">
        <f>($I$118*J118)+($I$119*J119)+($I$120*J120)+($I$121*J121)+($I$122*J122)</f>
        <v>0.67600000000000005</v>
      </c>
      <c r="L118" s="79">
        <v>0.66600000000000004</v>
      </c>
      <c r="M118" s="409">
        <f>($I$118*L118)+($I$119*L119)+($I$120*L120)+($I$121*L121)+($I$122*L122)</f>
        <v>0.93320000000000003</v>
      </c>
      <c r="N118" s="48"/>
      <c r="O118" s="445">
        <f>($I$118*N118)+($I$119*N119)+($I$120*N120)+($I$121*N121)+($I$122*N122)</f>
        <v>0</v>
      </c>
    </row>
    <row r="119" spans="1:15" ht="166.5" customHeight="1" thickBot="1">
      <c r="A119" s="456"/>
      <c r="B119" s="23">
        <v>2</v>
      </c>
      <c r="C119" s="14" t="s">
        <v>152</v>
      </c>
      <c r="D119" s="106" t="s">
        <v>261</v>
      </c>
      <c r="E119" s="14" t="s">
        <v>309</v>
      </c>
      <c r="F119" s="14" t="s">
        <v>3</v>
      </c>
      <c r="G119" s="369"/>
      <c r="I119" s="60">
        <f>1/5</f>
        <v>0.2</v>
      </c>
      <c r="J119" s="41">
        <v>1</v>
      </c>
      <c r="K119" s="410"/>
      <c r="L119" s="43">
        <v>1</v>
      </c>
      <c r="M119" s="410"/>
      <c r="N119" s="41"/>
      <c r="O119" s="446"/>
    </row>
    <row r="120" spans="1:15" ht="120.75" thickBot="1">
      <c r="A120" s="456"/>
      <c r="B120" s="23">
        <v>3</v>
      </c>
      <c r="C120" s="14" t="s">
        <v>153</v>
      </c>
      <c r="D120" s="14" t="s">
        <v>165</v>
      </c>
      <c r="E120" s="14" t="s">
        <v>412</v>
      </c>
      <c r="F120" s="14" t="s">
        <v>154</v>
      </c>
      <c r="G120" s="369"/>
      <c r="I120" s="60">
        <f>1/5</f>
        <v>0.2</v>
      </c>
      <c r="J120" s="41">
        <v>0.4</v>
      </c>
      <c r="K120" s="410"/>
      <c r="L120" s="41">
        <v>1</v>
      </c>
      <c r="M120" s="410"/>
      <c r="N120" s="41"/>
      <c r="O120" s="446"/>
    </row>
    <row r="121" spans="1:15" ht="36" customHeight="1" thickBot="1">
      <c r="A121" s="456"/>
      <c r="B121" s="23">
        <v>4</v>
      </c>
      <c r="C121" s="14" t="s">
        <v>413</v>
      </c>
      <c r="D121" s="14" t="s">
        <v>166</v>
      </c>
      <c r="E121" s="14" t="s">
        <v>414</v>
      </c>
      <c r="F121" s="14" t="s">
        <v>154</v>
      </c>
      <c r="G121" s="369"/>
      <c r="I121" s="60">
        <f>1/5</f>
        <v>0.2</v>
      </c>
      <c r="J121" s="41">
        <v>1</v>
      </c>
      <c r="K121" s="410"/>
      <c r="L121" s="41">
        <v>1</v>
      </c>
      <c r="M121" s="410"/>
      <c r="N121" s="41"/>
      <c r="O121" s="446"/>
    </row>
    <row r="122" spans="1:15" ht="155.25" customHeight="1" thickBot="1">
      <c r="A122" s="428"/>
      <c r="B122" s="23">
        <v>5</v>
      </c>
      <c r="C122" s="14" t="s">
        <v>264</v>
      </c>
      <c r="D122" s="14" t="s">
        <v>165</v>
      </c>
      <c r="E122" s="14" t="s">
        <v>415</v>
      </c>
      <c r="F122" s="14" t="s">
        <v>154</v>
      </c>
      <c r="G122" s="370"/>
      <c r="H122" s="107"/>
      <c r="I122" s="108">
        <f>1/5</f>
        <v>0.2</v>
      </c>
      <c r="J122" s="59">
        <v>0.98</v>
      </c>
      <c r="K122" s="411"/>
      <c r="L122" s="52">
        <v>1</v>
      </c>
      <c r="M122" s="411"/>
      <c r="N122" s="52"/>
      <c r="O122" s="447"/>
    </row>
    <row r="123" spans="1:15" ht="60.75" thickBot="1">
      <c r="A123" s="123" t="s">
        <v>203</v>
      </c>
      <c r="B123" s="23">
        <v>1</v>
      </c>
      <c r="C123" s="14" t="s">
        <v>156</v>
      </c>
      <c r="D123" s="14" t="s">
        <v>157</v>
      </c>
      <c r="E123" s="14" t="s">
        <v>367</v>
      </c>
      <c r="F123" s="14" t="s">
        <v>3</v>
      </c>
      <c r="G123" s="34" t="s">
        <v>373</v>
      </c>
      <c r="I123" s="61">
        <v>1</v>
      </c>
      <c r="J123" s="62">
        <v>0.33329999999999999</v>
      </c>
      <c r="K123" s="63">
        <f>($I$123*J123)</f>
        <v>0.33329999999999999</v>
      </c>
      <c r="L123" s="64">
        <v>0.66600000000000004</v>
      </c>
      <c r="M123" s="63">
        <f>($I$123*L123)</f>
        <v>0.66600000000000004</v>
      </c>
      <c r="N123" s="63"/>
      <c r="O123" s="65">
        <f>($I$123*N123)</f>
        <v>0</v>
      </c>
    </row>
    <row r="124" spans="1:15" ht="12.75" customHeight="1">
      <c r="A124" s="461" t="s">
        <v>279</v>
      </c>
      <c r="B124" s="462"/>
      <c r="C124" s="462"/>
      <c r="D124" s="462"/>
      <c r="E124" s="462"/>
      <c r="F124" s="463"/>
      <c r="G124" s="166">
        <f>+M124</f>
        <v>0.72026999999999997</v>
      </c>
      <c r="I124" s="488" t="s">
        <v>214</v>
      </c>
      <c r="J124" s="488"/>
      <c r="K124" s="81">
        <f>+AVERAGE(K97:K123)</f>
        <v>0.39035999999999998</v>
      </c>
      <c r="M124" s="81">
        <f>+AVERAGE(M97:M123)</f>
        <v>0.72026999999999997</v>
      </c>
      <c r="O124" s="81">
        <f>+AVERAGE(O97:O123)</f>
        <v>0</v>
      </c>
    </row>
    <row r="127" spans="1:15" ht="13.5" customHeight="1" thickBot="1">
      <c r="A127" s="396" t="s">
        <v>179</v>
      </c>
      <c r="B127" s="397"/>
      <c r="C127" s="397"/>
      <c r="D127" s="397"/>
      <c r="E127" s="397"/>
      <c r="F127" s="397"/>
      <c r="G127" s="398"/>
    </row>
    <row r="128" spans="1:15" ht="28.5" customHeight="1">
      <c r="A128" s="379" t="s">
        <v>0</v>
      </c>
      <c r="B128" s="405" t="s">
        <v>43</v>
      </c>
      <c r="C128" s="406"/>
      <c r="D128" s="379" t="s">
        <v>35</v>
      </c>
      <c r="E128" s="117" t="s">
        <v>36</v>
      </c>
      <c r="F128" s="379" t="s">
        <v>1</v>
      </c>
      <c r="G128" s="379" t="s">
        <v>44</v>
      </c>
      <c r="J128" s="448">
        <v>11049</v>
      </c>
      <c r="K128" s="449"/>
      <c r="L128" s="448">
        <v>11536</v>
      </c>
      <c r="M128" s="449"/>
      <c r="N128" s="448">
        <v>11658</v>
      </c>
      <c r="O128" s="449"/>
    </row>
    <row r="129" spans="1:15" ht="30.75" thickBot="1">
      <c r="A129" s="380"/>
      <c r="B129" s="407"/>
      <c r="C129" s="408"/>
      <c r="D129" s="380"/>
      <c r="E129" s="118" t="s">
        <v>320</v>
      </c>
      <c r="F129" s="380"/>
      <c r="G129" s="380"/>
      <c r="I129" s="46" t="s">
        <v>211</v>
      </c>
      <c r="J129" s="46" t="s">
        <v>212</v>
      </c>
      <c r="K129" s="46" t="s">
        <v>213</v>
      </c>
      <c r="L129" s="46" t="s">
        <v>212</v>
      </c>
      <c r="M129" s="46" t="s">
        <v>213</v>
      </c>
      <c r="N129" s="46" t="s">
        <v>212</v>
      </c>
      <c r="O129" s="46" t="s">
        <v>213</v>
      </c>
    </row>
    <row r="130" spans="1:15" ht="72.75" thickBot="1">
      <c r="A130" s="140" t="s">
        <v>204</v>
      </c>
      <c r="B130" s="141">
        <v>1</v>
      </c>
      <c r="C130" s="13" t="s">
        <v>167</v>
      </c>
      <c r="D130" s="14" t="s">
        <v>180</v>
      </c>
      <c r="E130" s="13" t="s">
        <v>281</v>
      </c>
      <c r="F130" s="14" t="s">
        <v>168</v>
      </c>
      <c r="G130" s="34" t="s">
        <v>226</v>
      </c>
      <c r="I130" s="171">
        <v>1</v>
      </c>
      <c r="J130" s="167">
        <v>1</v>
      </c>
      <c r="K130" s="167">
        <f>($I$130*J130)</f>
        <v>1</v>
      </c>
      <c r="L130" s="172">
        <v>1</v>
      </c>
      <c r="M130" s="167">
        <f>($I$130*L130)</f>
        <v>1</v>
      </c>
      <c r="N130" s="167"/>
      <c r="O130" s="168">
        <f>($I$130*N130)</f>
        <v>0</v>
      </c>
    </row>
    <row r="131" spans="1:15" ht="84.75" customHeight="1" thickBot="1">
      <c r="A131" s="500" t="s">
        <v>205</v>
      </c>
      <c r="B131" s="115">
        <v>1</v>
      </c>
      <c r="C131" s="139" t="s">
        <v>334</v>
      </c>
      <c r="D131" s="14" t="s">
        <v>335</v>
      </c>
      <c r="E131" s="13" t="s">
        <v>416</v>
      </c>
      <c r="F131" s="14" t="s">
        <v>374</v>
      </c>
      <c r="G131" s="486" t="s">
        <v>373</v>
      </c>
      <c r="I131" s="171">
        <v>0.33333333333333337</v>
      </c>
      <c r="J131" s="167">
        <v>0.2</v>
      </c>
      <c r="K131" s="167">
        <v>0.2</v>
      </c>
      <c r="L131" s="172">
        <v>1</v>
      </c>
      <c r="M131" s="504">
        <f>+(I131*L131)+(I132*L132)+(I133*L133)</f>
        <v>0.66666666666666674</v>
      </c>
      <c r="N131" s="173"/>
      <c r="O131" s="168">
        <f>($I$131*N131)</f>
        <v>0</v>
      </c>
    </row>
    <row r="132" spans="1:15" ht="84.75" customHeight="1" thickBot="1">
      <c r="A132" s="501"/>
      <c r="B132" s="115">
        <v>2</v>
      </c>
      <c r="C132" s="139" t="s">
        <v>336</v>
      </c>
      <c r="D132" s="14" t="s">
        <v>338</v>
      </c>
      <c r="E132" s="13" t="s">
        <v>417</v>
      </c>
      <c r="F132" s="14" t="s">
        <v>168</v>
      </c>
      <c r="G132" s="503"/>
      <c r="I132" s="171">
        <v>0.33333333333333337</v>
      </c>
      <c r="J132" s="169"/>
      <c r="K132" s="169"/>
      <c r="L132" s="174">
        <v>1</v>
      </c>
      <c r="M132" s="505"/>
      <c r="N132" s="175"/>
      <c r="O132" s="170"/>
    </row>
    <row r="133" spans="1:15" ht="39" customHeight="1" thickBot="1">
      <c r="A133" s="502"/>
      <c r="B133" s="115">
        <v>3</v>
      </c>
      <c r="C133" s="139" t="s">
        <v>337</v>
      </c>
      <c r="D133" s="14" t="s">
        <v>335</v>
      </c>
      <c r="E133" s="13" t="s">
        <v>259</v>
      </c>
      <c r="F133" s="14" t="s">
        <v>168</v>
      </c>
      <c r="G133" s="487"/>
      <c r="I133" s="171">
        <v>0.33333333333333337</v>
      </c>
      <c r="J133" s="169"/>
      <c r="K133" s="169"/>
      <c r="L133" s="174">
        <v>0</v>
      </c>
      <c r="M133" s="506"/>
      <c r="N133" s="176"/>
      <c r="O133" s="170"/>
    </row>
    <row r="134" spans="1:15" ht="60.75" thickBot="1">
      <c r="A134" s="498" t="s">
        <v>206</v>
      </c>
      <c r="B134" s="141">
        <v>1</v>
      </c>
      <c r="C134" s="14" t="s">
        <v>170</v>
      </c>
      <c r="D134" s="14" t="s">
        <v>159</v>
      </c>
      <c r="E134" s="13" t="s">
        <v>282</v>
      </c>
      <c r="F134" s="14" t="s">
        <v>171</v>
      </c>
      <c r="G134" s="371" t="s">
        <v>226</v>
      </c>
      <c r="I134" s="177">
        <f>1/2</f>
        <v>0.5</v>
      </c>
      <c r="J134" s="143">
        <v>1</v>
      </c>
      <c r="K134" s="494">
        <f>($I$134*J134)+($I$135*J135)</f>
        <v>1</v>
      </c>
      <c r="L134" s="178">
        <v>1</v>
      </c>
      <c r="M134" s="494">
        <f>($I$134*L134)+($I$135*L135)</f>
        <v>1</v>
      </c>
      <c r="N134" s="143"/>
      <c r="O134" s="496">
        <f>($I$134*N134)+($I$135*N135)</f>
        <v>0</v>
      </c>
    </row>
    <row r="135" spans="1:15" ht="60.75" thickBot="1">
      <c r="A135" s="499"/>
      <c r="B135" s="141">
        <v>2</v>
      </c>
      <c r="C135" s="14" t="s">
        <v>172</v>
      </c>
      <c r="D135" s="14" t="s">
        <v>120</v>
      </c>
      <c r="E135" s="13" t="s">
        <v>283</v>
      </c>
      <c r="F135" s="14" t="s">
        <v>171</v>
      </c>
      <c r="G135" s="372"/>
      <c r="I135" s="179">
        <f>1/2</f>
        <v>0.5</v>
      </c>
      <c r="J135" s="144">
        <v>1</v>
      </c>
      <c r="K135" s="495"/>
      <c r="L135" s="180">
        <v>1</v>
      </c>
      <c r="M135" s="495"/>
      <c r="N135" s="144"/>
      <c r="O135" s="497"/>
    </row>
    <row r="136" spans="1:15" ht="45" customHeight="1" thickBot="1">
      <c r="A136" s="140" t="s">
        <v>207</v>
      </c>
      <c r="B136" s="141">
        <v>1</v>
      </c>
      <c r="C136" s="14" t="s">
        <v>173</v>
      </c>
      <c r="D136" s="14" t="s">
        <v>181</v>
      </c>
      <c r="E136" s="14" t="s">
        <v>375</v>
      </c>
      <c r="F136" s="14" t="s">
        <v>171</v>
      </c>
      <c r="G136" s="34" t="s">
        <v>377</v>
      </c>
      <c r="I136" s="171">
        <v>1</v>
      </c>
      <c r="J136" s="167">
        <v>0</v>
      </c>
      <c r="K136" s="167">
        <f>($I$136*J136)</f>
        <v>0</v>
      </c>
      <c r="L136" s="172">
        <v>0.5</v>
      </c>
      <c r="M136" s="167">
        <f>($I$136*L136)</f>
        <v>0.5</v>
      </c>
      <c r="N136" s="181"/>
      <c r="O136" s="168">
        <f>($I$136*N136)</f>
        <v>0</v>
      </c>
    </row>
    <row r="137" spans="1:15" ht="57" customHeight="1" thickBot="1">
      <c r="A137" s="140" t="s">
        <v>208</v>
      </c>
      <c r="B137" s="141">
        <v>1</v>
      </c>
      <c r="C137" s="14" t="s">
        <v>174</v>
      </c>
      <c r="D137" s="14" t="s">
        <v>118</v>
      </c>
      <c r="E137" s="14" t="s">
        <v>376</v>
      </c>
      <c r="F137" s="14" t="s">
        <v>171</v>
      </c>
      <c r="G137" s="34" t="s">
        <v>378</v>
      </c>
      <c r="I137" s="171">
        <v>1</v>
      </c>
      <c r="J137" s="167">
        <v>0</v>
      </c>
      <c r="K137" s="167">
        <f>($I$137*J137)</f>
        <v>0</v>
      </c>
      <c r="L137" s="172">
        <v>0.2</v>
      </c>
      <c r="M137" s="167">
        <f>($I$137*L137)</f>
        <v>0.2</v>
      </c>
      <c r="N137" s="181"/>
      <c r="O137" s="168">
        <f>($I$137*N137)</f>
        <v>0</v>
      </c>
    </row>
    <row r="138" spans="1:15" ht="54.75" customHeight="1" thickBot="1">
      <c r="A138" s="492" t="s">
        <v>209</v>
      </c>
      <c r="B138" s="141">
        <v>1</v>
      </c>
      <c r="C138" s="14" t="s">
        <v>175</v>
      </c>
      <c r="D138" s="14" t="s">
        <v>182</v>
      </c>
      <c r="E138" s="14" t="s">
        <v>418</v>
      </c>
      <c r="F138" s="14" t="s">
        <v>171</v>
      </c>
      <c r="G138" s="486" t="s">
        <v>379</v>
      </c>
      <c r="I138" s="177">
        <f>1/2</f>
        <v>0.5</v>
      </c>
      <c r="J138" s="143">
        <v>0</v>
      </c>
      <c r="K138" s="494">
        <f>($I$138*J138)+($I$139*J139)</f>
        <v>0</v>
      </c>
      <c r="L138" s="178">
        <v>1</v>
      </c>
      <c r="M138" s="494">
        <f>($I$134*L138)+($I$135*L139)</f>
        <v>0.75</v>
      </c>
      <c r="N138" s="143"/>
      <c r="O138" s="496">
        <f>($I$134*N138)+($I$135*N139)</f>
        <v>0</v>
      </c>
    </row>
    <row r="139" spans="1:15" ht="48.75" customHeight="1" thickBot="1">
      <c r="A139" s="493"/>
      <c r="B139" s="141" t="s">
        <v>176</v>
      </c>
      <c r="C139" s="14" t="s">
        <v>419</v>
      </c>
      <c r="D139" s="14" t="s">
        <v>119</v>
      </c>
      <c r="E139" s="14" t="s">
        <v>422</v>
      </c>
      <c r="F139" s="14" t="s">
        <v>62</v>
      </c>
      <c r="G139" s="487"/>
      <c r="I139" s="179">
        <f>1/2</f>
        <v>0.5</v>
      </c>
      <c r="J139" s="144">
        <v>0</v>
      </c>
      <c r="K139" s="495"/>
      <c r="L139" s="180">
        <v>0.5</v>
      </c>
      <c r="M139" s="495"/>
      <c r="N139" s="144"/>
      <c r="O139" s="497"/>
    </row>
    <row r="140" spans="1:15" ht="45" customHeight="1" thickBot="1">
      <c r="A140" s="140" t="s">
        <v>210</v>
      </c>
      <c r="B140" s="141">
        <v>1</v>
      </c>
      <c r="C140" s="14" t="s">
        <v>178</v>
      </c>
      <c r="D140" s="14" t="s">
        <v>183</v>
      </c>
      <c r="E140" s="14" t="s">
        <v>296</v>
      </c>
      <c r="F140" s="14" t="s">
        <v>171</v>
      </c>
      <c r="G140" s="34" t="s">
        <v>380</v>
      </c>
      <c r="I140" s="171">
        <v>1</v>
      </c>
      <c r="J140" s="167">
        <v>0</v>
      </c>
      <c r="K140" s="167">
        <f>($I$140*J140)</f>
        <v>0</v>
      </c>
      <c r="L140" s="172">
        <v>0</v>
      </c>
      <c r="M140" s="167">
        <f>($I$140*L140)</f>
        <v>0</v>
      </c>
      <c r="N140" s="181"/>
      <c r="O140" s="168">
        <f>($I$140*N140)</f>
        <v>0</v>
      </c>
    </row>
    <row r="141" spans="1:15" ht="12.75" customHeight="1">
      <c r="A141" s="450" t="s">
        <v>280</v>
      </c>
      <c r="B141" s="451"/>
      <c r="C141" s="451"/>
      <c r="D141" s="451"/>
      <c r="E141" s="451"/>
      <c r="F141" s="452"/>
      <c r="G141" s="109">
        <f>+M141</f>
        <v>0.58809523809523812</v>
      </c>
      <c r="I141" s="488" t="s">
        <v>214</v>
      </c>
      <c r="J141" s="488"/>
      <c r="K141" s="81">
        <f>+AVERAGE(K130:K140)</f>
        <v>0.31428571428571433</v>
      </c>
      <c r="M141" s="81">
        <f>+AVERAGE(M130:M140)</f>
        <v>0.58809523809523812</v>
      </c>
      <c r="O141" s="81">
        <f>+AVERAGE(O130:O140)</f>
        <v>0</v>
      </c>
    </row>
    <row r="142" spans="1:15" ht="12.75">
      <c r="A142" s="453" t="s">
        <v>184</v>
      </c>
      <c r="B142" s="454"/>
      <c r="C142" s="454"/>
      <c r="D142" s="454"/>
      <c r="E142" s="454"/>
      <c r="F142" s="455"/>
      <c r="G142" s="110">
        <f>+M143</f>
        <v>0.71194182539682538</v>
      </c>
    </row>
    <row r="143" spans="1:15" ht="18" customHeight="1">
      <c r="I143" s="489" t="s">
        <v>215</v>
      </c>
      <c r="J143" s="489"/>
      <c r="K143" s="86">
        <f>+AVERAGE(K24,K41,K65,K90,K124,K141)</f>
        <v>0.37114992504409172</v>
      </c>
      <c r="L143" s="85"/>
      <c r="M143" s="86">
        <f>+AVERAGE(M24,M41,M65,M90,M124,M141)</f>
        <v>0.71194182539682538</v>
      </c>
      <c r="N143" s="85"/>
      <c r="O143" s="86">
        <f>+AVERAGE(O24,O41,O65,O90,O124,O141)</f>
        <v>0</v>
      </c>
    </row>
  </sheetData>
  <mergeCells count="217">
    <mergeCell ref="B33:C33"/>
    <mergeCell ref="B34:C34"/>
    <mergeCell ref="B35:C35"/>
    <mergeCell ref="B36:C36"/>
    <mergeCell ref="B37:C37"/>
    <mergeCell ref="B38:C38"/>
    <mergeCell ref="B39:C39"/>
    <mergeCell ref="B40:C40"/>
    <mergeCell ref="J7:K7"/>
    <mergeCell ref="A24:F24"/>
    <mergeCell ref="I24:J24"/>
    <mergeCell ref="A27:G27"/>
    <mergeCell ref="A28:A29"/>
    <mergeCell ref="B28:C29"/>
    <mergeCell ref="D28:D29"/>
    <mergeCell ref="F28:F29"/>
    <mergeCell ref="G28:G29"/>
    <mergeCell ref="J28:K28"/>
    <mergeCell ref="A12:A13"/>
    <mergeCell ref="G12:G13"/>
    <mergeCell ref="K12:K13"/>
    <mergeCell ref="F15:F16"/>
    <mergeCell ref="I15:I16"/>
    <mergeCell ref="L7:M7"/>
    <mergeCell ref="N7:O7"/>
    <mergeCell ref="A9:A11"/>
    <mergeCell ref="G9:G11"/>
    <mergeCell ref="K9:K11"/>
    <mergeCell ref="M9:M11"/>
    <mergeCell ref="O9:O11"/>
    <mergeCell ref="A2:G2"/>
    <mergeCell ref="A3:G3"/>
    <mergeCell ref="A4:E4"/>
    <mergeCell ref="F4:G4"/>
    <mergeCell ref="A6:G6"/>
    <mergeCell ref="A7:A8"/>
    <mergeCell ref="B7:C8"/>
    <mergeCell ref="D7:D8"/>
    <mergeCell ref="F7:F8"/>
    <mergeCell ref="G7:G8"/>
    <mergeCell ref="M12:M13"/>
    <mergeCell ref="O12:O13"/>
    <mergeCell ref="A14:A17"/>
    <mergeCell ref="G14:G17"/>
    <mergeCell ref="K14:K17"/>
    <mergeCell ref="M14:M17"/>
    <mergeCell ref="O14:O17"/>
    <mergeCell ref="O18:O19"/>
    <mergeCell ref="A20:A23"/>
    <mergeCell ref="G20:G23"/>
    <mergeCell ref="K20:K23"/>
    <mergeCell ref="M20:M23"/>
    <mergeCell ref="O20:O23"/>
    <mergeCell ref="J15:J16"/>
    <mergeCell ref="L15:L16"/>
    <mergeCell ref="N15:N16"/>
    <mergeCell ref="A18:A19"/>
    <mergeCell ref="G18:G19"/>
    <mergeCell ref="K18:K19"/>
    <mergeCell ref="M18:M19"/>
    <mergeCell ref="B15:B16"/>
    <mergeCell ref="C15:C16"/>
    <mergeCell ref="D15:D16"/>
    <mergeCell ref="E15:E16"/>
    <mergeCell ref="L28:M28"/>
    <mergeCell ref="N28:O28"/>
    <mergeCell ref="B30:C30"/>
    <mergeCell ref="G30:G32"/>
    <mergeCell ref="K30:K32"/>
    <mergeCell ref="M30:M32"/>
    <mergeCell ref="O30:O32"/>
    <mergeCell ref="B31:C31"/>
    <mergeCell ref="B32:C32"/>
    <mergeCell ref="A41:F41"/>
    <mergeCell ref="I41:J41"/>
    <mergeCell ref="A44:G44"/>
    <mergeCell ref="A45:A46"/>
    <mergeCell ref="B45:C46"/>
    <mergeCell ref="D45:D46"/>
    <mergeCell ref="F45:F46"/>
    <mergeCell ref="G45:G46"/>
    <mergeCell ref="J45:K45"/>
    <mergeCell ref="L45:M45"/>
    <mergeCell ref="N45:O45"/>
    <mergeCell ref="A47:A52"/>
    <mergeCell ref="G47:G52"/>
    <mergeCell ref="K47:K52"/>
    <mergeCell ref="M47:M52"/>
    <mergeCell ref="O47:O52"/>
    <mergeCell ref="I56:I57"/>
    <mergeCell ref="J56:J57"/>
    <mergeCell ref="L56:L57"/>
    <mergeCell ref="N56:N57"/>
    <mergeCell ref="A53:A60"/>
    <mergeCell ref="G53:G60"/>
    <mergeCell ref="K53:K60"/>
    <mergeCell ref="M53:M60"/>
    <mergeCell ref="O53:O60"/>
    <mergeCell ref="B56:B57"/>
    <mergeCell ref="C56:C57"/>
    <mergeCell ref="D56:D57"/>
    <mergeCell ref="E56:E57"/>
    <mergeCell ref="F56:F57"/>
    <mergeCell ref="N71:O71"/>
    <mergeCell ref="A73:A74"/>
    <mergeCell ref="G73:G74"/>
    <mergeCell ref="K73:K74"/>
    <mergeCell ref="M73:M74"/>
    <mergeCell ref="O73:O74"/>
    <mergeCell ref="O61:O63"/>
    <mergeCell ref="A65:F65"/>
    <mergeCell ref="I65:J65"/>
    <mergeCell ref="A70:G70"/>
    <mergeCell ref="A71:A72"/>
    <mergeCell ref="B71:C72"/>
    <mergeCell ref="D71:D72"/>
    <mergeCell ref="F71:F72"/>
    <mergeCell ref="G71:G72"/>
    <mergeCell ref="J71:K71"/>
    <mergeCell ref="A61:A63"/>
    <mergeCell ref="G61:G63"/>
    <mergeCell ref="K61:K63"/>
    <mergeCell ref="M61:M63"/>
    <mergeCell ref="L71:M71"/>
    <mergeCell ref="A84:A89"/>
    <mergeCell ref="G84:G89"/>
    <mergeCell ref="K84:K89"/>
    <mergeCell ref="M84:M89"/>
    <mergeCell ref="O84:O89"/>
    <mergeCell ref="A90:F90"/>
    <mergeCell ref="I90:J90"/>
    <mergeCell ref="A75:A80"/>
    <mergeCell ref="G75:G80"/>
    <mergeCell ref="K75:K80"/>
    <mergeCell ref="M75:M80"/>
    <mergeCell ref="O75:O80"/>
    <mergeCell ref="A82:A83"/>
    <mergeCell ref="G82:G83"/>
    <mergeCell ref="K82:K83"/>
    <mergeCell ref="M82:M83"/>
    <mergeCell ref="O82:O83"/>
    <mergeCell ref="J95:K95"/>
    <mergeCell ref="L95:M95"/>
    <mergeCell ref="N95:O95"/>
    <mergeCell ref="A97:A100"/>
    <mergeCell ref="G97:G100"/>
    <mergeCell ref="K97:K100"/>
    <mergeCell ref="M97:M100"/>
    <mergeCell ref="O97:O100"/>
    <mergeCell ref="A94:G94"/>
    <mergeCell ref="A95:A96"/>
    <mergeCell ref="B95:C96"/>
    <mergeCell ref="D95:D96"/>
    <mergeCell ref="F95:F96"/>
    <mergeCell ref="G95:G96"/>
    <mergeCell ref="O107:O109"/>
    <mergeCell ref="A111:A114"/>
    <mergeCell ref="G111:G114"/>
    <mergeCell ref="K111:K114"/>
    <mergeCell ref="M111:M114"/>
    <mergeCell ref="O111:O114"/>
    <mergeCell ref="I102:I104"/>
    <mergeCell ref="J102:J104"/>
    <mergeCell ref="L102:L104"/>
    <mergeCell ref="N102:N104"/>
    <mergeCell ref="A107:A109"/>
    <mergeCell ref="G107:G109"/>
    <mergeCell ref="K107:K109"/>
    <mergeCell ref="M107:M109"/>
    <mergeCell ref="A101:A104"/>
    <mergeCell ref="G101:G104"/>
    <mergeCell ref="K101:K104"/>
    <mergeCell ref="M101:M104"/>
    <mergeCell ref="O101:O104"/>
    <mergeCell ref="B102:B104"/>
    <mergeCell ref="C102:C104"/>
    <mergeCell ref="D102:D104"/>
    <mergeCell ref="E102:E104"/>
    <mergeCell ref="F102:F104"/>
    <mergeCell ref="A115:A117"/>
    <mergeCell ref="G115:G117"/>
    <mergeCell ref="K115:K117"/>
    <mergeCell ref="M115:M117"/>
    <mergeCell ref="O115:O117"/>
    <mergeCell ref="A118:A122"/>
    <mergeCell ref="G118:G122"/>
    <mergeCell ref="K118:K122"/>
    <mergeCell ref="M118:M122"/>
    <mergeCell ref="O118:O122"/>
    <mergeCell ref="L128:M128"/>
    <mergeCell ref="N128:O128"/>
    <mergeCell ref="A134:A135"/>
    <mergeCell ref="G134:G135"/>
    <mergeCell ref="K134:K135"/>
    <mergeCell ref="M134:M135"/>
    <mergeCell ref="O134:O135"/>
    <mergeCell ref="A124:F124"/>
    <mergeCell ref="I124:J124"/>
    <mergeCell ref="A127:G127"/>
    <mergeCell ref="A128:A129"/>
    <mergeCell ref="B128:C129"/>
    <mergeCell ref="D128:D129"/>
    <mergeCell ref="F128:F129"/>
    <mergeCell ref="G128:G129"/>
    <mergeCell ref="J128:K128"/>
    <mergeCell ref="A131:A133"/>
    <mergeCell ref="G131:G133"/>
    <mergeCell ref="M131:M133"/>
    <mergeCell ref="A142:F142"/>
    <mergeCell ref="I143:J143"/>
    <mergeCell ref="A138:A139"/>
    <mergeCell ref="G138:G139"/>
    <mergeCell ref="K138:K139"/>
    <mergeCell ref="M138:M139"/>
    <mergeCell ref="O138:O139"/>
    <mergeCell ref="A141:F141"/>
    <mergeCell ref="I141:J141"/>
  </mergeCells>
  <conditionalFormatting sqref="E7:E8">
    <cfRule type="duplicateValues" dxfId="9" priority="5"/>
  </conditionalFormatting>
  <conditionalFormatting sqref="E45:E46">
    <cfRule type="duplicateValues" dxfId="8" priority="4"/>
  </conditionalFormatting>
  <conditionalFormatting sqref="E71:E72">
    <cfRule type="duplicateValues" dxfId="7" priority="3"/>
  </conditionalFormatting>
  <conditionalFormatting sqref="E95:E96">
    <cfRule type="duplicateValues" dxfId="6" priority="2"/>
  </conditionalFormatting>
  <conditionalFormatting sqref="E128:E129">
    <cfRule type="duplicateValues" dxfId="5" priority="1"/>
  </conditionalFormatting>
  <hyperlinks>
    <hyperlink ref="E14" r:id="rId1"/>
    <hyperlink ref="E17" r:id="rId2"/>
    <hyperlink ref="E47" r:id="rId3"/>
    <hyperlink ref="E51" r:id="rId4" display="Se han elaborado y publicado en la página web de la SJD los informes de PQRS correspondientes a los meses de enero, febrero y marzo de 2021. _x000a__x000a_Se evidencian en el siguiente enlace: https://www.secretariajuridica.gov.co/transparencia/instrumentos-gestion-i"/>
    <hyperlink ref="E80" r:id="rId5" display="Se publicó en la Intranet de la SJD una pieza comunicacional invitando a los funcionarios y colaboradores conocer a Manual de Servicio a la ciudadanía emitido por la Secretaría General._x000a__x000a_Ver en el siguiente enlace: https://secretariajuridica.gov.co/intran"/>
    <hyperlink ref="E81" r:id="rId6" display="En numeral 9.3 del Plan Institucional de Capacitación- PIC 2021 se incluyeron temáticas relativas a la anticorrupción, transparencia y servicio a la ciudadanía respectivamente._x000a__x000a_Consultar Plan en el siguiente enlace: https://secretariajuridica.gov.co/site"/>
  </hyperlinks>
  <pageMargins left="0.7" right="0.7" top="0.75" bottom="0.75" header="0.3" footer="0.3"/>
  <pageSetup orientation="portrait" horizontalDpi="300" verticalDpi="3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7"/>
  <sheetViews>
    <sheetView tabSelected="1" view="pageBreakPreview" topLeftCell="D1" zoomScale="60" zoomScaleNormal="80" workbookViewId="0">
      <selection activeCell="K7" sqref="K7:K9"/>
    </sheetView>
  </sheetViews>
  <sheetFormatPr baseColWidth="10" defaultRowHeight="15.75"/>
  <cols>
    <col min="1" max="1" width="32.42578125" style="192" customWidth="1"/>
    <col min="2" max="2" width="3.85546875" style="192" customWidth="1"/>
    <col min="3" max="3" width="48.42578125" style="192" customWidth="1"/>
    <col min="4" max="4" width="24" style="192" customWidth="1"/>
    <col min="5" max="5" width="21" style="192" customWidth="1"/>
    <col min="6" max="6" width="95.7109375" style="192" customWidth="1"/>
    <col min="7" max="7" width="28.7109375" style="192" customWidth="1"/>
    <col min="8" max="11" width="28.7109375" style="193" customWidth="1"/>
    <col min="12" max="12" width="45.5703125" style="192" customWidth="1"/>
    <col min="13" max="13" width="17.85546875" style="192" customWidth="1"/>
    <col min="14" max="16384" width="11.42578125" style="192"/>
  </cols>
  <sheetData>
    <row r="1" spans="1:13" ht="40.5" customHeight="1">
      <c r="A1" s="645" t="s">
        <v>585</v>
      </c>
      <c r="B1" s="646"/>
      <c r="C1" s="646"/>
      <c r="D1" s="646"/>
      <c r="E1" s="646"/>
      <c r="F1" s="646"/>
      <c r="G1" s="646"/>
      <c r="H1" s="646"/>
      <c r="I1" s="646"/>
      <c r="J1" s="646"/>
      <c r="K1" s="646"/>
      <c r="L1" s="647"/>
      <c r="M1" s="191"/>
    </row>
    <row r="2" spans="1:13" ht="32.25" customHeight="1" thickBot="1">
      <c r="A2" s="648" t="s">
        <v>424</v>
      </c>
      <c r="B2" s="649"/>
      <c r="C2" s="649"/>
      <c r="D2" s="649"/>
      <c r="E2" s="649"/>
      <c r="F2" s="649"/>
      <c r="G2" s="650" t="s">
        <v>584</v>
      </c>
      <c r="H2" s="650"/>
      <c r="I2" s="650"/>
      <c r="J2" s="650"/>
      <c r="K2" s="650"/>
      <c r="L2" s="651"/>
      <c r="M2" s="194"/>
    </row>
    <row r="3" spans="1:13">
      <c r="A3" s="191"/>
      <c r="B3" s="191"/>
      <c r="C3" s="191"/>
      <c r="D3" s="191"/>
      <c r="E3" s="191"/>
      <c r="F3" s="191"/>
      <c r="G3" s="191"/>
      <c r="H3" s="191"/>
      <c r="I3" s="191"/>
      <c r="J3" s="191"/>
      <c r="K3" s="191"/>
      <c r="L3" s="191"/>
      <c r="M3" s="191"/>
    </row>
    <row r="4" spans="1:13" ht="22.5" customHeight="1">
      <c r="A4" s="652" t="s">
        <v>22</v>
      </c>
      <c r="B4" s="652"/>
      <c r="C4" s="652"/>
      <c r="D4" s="652"/>
      <c r="E4" s="652"/>
      <c r="F4" s="652"/>
      <c r="G4" s="652"/>
      <c r="H4" s="652"/>
      <c r="I4" s="652"/>
      <c r="J4" s="652"/>
      <c r="K4" s="652"/>
      <c r="L4" s="652"/>
      <c r="M4"/>
    </row>
    <row r="5" spans="1:13" ht="33" customHeight="1">
      <c r="A5" s="653" t="s">
        <v>0</v>
      </c>
      <c r="B5" s="653" t="s">
        <v>43</v>
      </c>
      <c r="C5" s="653"/>
      <c r="D5" s="653" t="s">
        <v>469</v>
      </c>
      <c r="E5" s="653" t="s">
        <v>35</v>
      </c>
      <c r="F5" s="359" t="s">
        <v>36</v>
      </c>
      <c r="G5" s="653" t="s">
        <v>1</v>
      </c>
      <c r="H5" s="654" t="s">
        <v>593</v>
      </c>
      <c r="I5" s="654"/>
      <c r="J5" s="654"/>
      <c r="K5" s="654"/>
      <c r="L5" s="654"/>
      <c r="M5" s="195"/>
    </row>
    <row r="6" spans="1:13" ht="32.25" thickBot="1">
      <c r="A6" s="589"/>
      <c r="B6" s="589"/>
      <c r="C6" s="589"/>
      <c r="D6" s="589"/>
      <c r="E6" s="589"/>
      <c r="F6" s="360" t="s">
        <v>423</v>
      </c>
      <c r="G6" s="589"/>
      <c r="H6" s="213" t="s">
        <v>596</v>
      </c>
      <c r="I6" s="213" t="s">
        <v>595</v>
      </c>
      <c r="J6" s="213" t="s">
        <v>597</v>
      </c>
      <c r="K6" s="213" t="s">
        <v>594</v>
      </c>
      <c r="L6" s="340" t="s">
        <v>44</v>
      </c>
      <c r="M6" s="195"/>
    </row>
    <row r="7" spans="1:13" ht="63">
      <c r="A7" s="590" t="s">
        <v>42</v>
      </c>
      <c r="B7" s="334">
        <v>1</v>
      </c>
      <c r="C7" s="348" t="s">
        <v>2</v>
      </c>
      <c r="D7" s="348" t="s">
        <v>470</v>
      </c>
      <c r="E7" s="352" t="s">
        <v>317</v>
      </c>
      <c r="F7" s="349" t="s">
        <v>580</v>
      </c>
      <c r="G7" s="350" t="s">
        <v>3</v>
      </c>
      <c r="H7" s="217">
        <v>0</v>
      </c>
      <c r="I7" s="217">
        <v>0</v>
      </c>
      <c r="J7" s="217">
        <v>0.8</v>
      </c>
      <c r="K7" s="655">
        <f>+AVERAGE(J7:J9)</f>
        <v>0.93333333333333324</v>
      </c>
      <c r="L7" s="524" t="s">
        <v>609</v>
      </c>
      <c r="M7" s="196"/>
    </row>
    <row r="8" spans="1:13" ht="78.75">
      <c r="A8" s="591"/>
      <c r="B8" s="200">
        <v>2</v>
      </c>
      <c r="C8" s="201" t="s">
        <v>4</v>
      </c>
      <c r="D8" s="201" t="s">
        <v>471</v>
      </c>
      <c r="E8" s="346" t="s">
        <v>24</v>
      </c>
      <c r="F8" s="230" t="s">
        <v>216</v>
      </c>
      <c r="G8" s="229" t="s">
        <v>3</v>
      </c>
      <c r="H8" s="215">
        <v>1</v>
      </c>
      <c r="I8" s="215">
        <v>1</v>
      </c>
      <c r="J8" s="215">
        <v>1</v>
      </c>
      <c r="K8" s="656"/>
      <c r="L8" s="525"/>
      <c r="M8" s="196"/>
    </row>
    <row r="9" spans="1:13" ht="111" thickBot="1">
      <c r="A9" s="592"/>
      <c r="B9" s="218">
        <v>3</v>
      </c>
      <c r="C9" s="219" t="s">
        <v>5</v>
      </c>
      <c r="D9" s="219" t="s">
        <v>472</v>
      </c>
      <c r="E9" s="353" t="s">
        <v>25</v>
      </c>
      <c r="F9" s="276" t="s">
        <v>454</v>
      </c>
      <c r="G9" s="235" t="s">
        <v>3</v>
      </c>
      <c r="H9" s="220">
        <v>0.33</v>
      </c>
      <c r="I9" s="220">
        <v>0.66</v>
      </c>
      <c r="J9" s="220">
        <v>1</v>
      </c>
      <c r="K9" s="657"/>
      <c r="L9" s="593"/>
      <c r="M9" s="196"/>
    </row>
    <row r="10" spans="1:13" ht="78.75">
      <c r="A10" s="639" t="s">
        <v>41</v>
      </c>
      <c r="B10" s="263">
        <v>1</v>
      </c>
      <c r="C10" s="260" t="s">
        <v>6</v>
      </c>
      <c r="D10" s="272" t="s">
        <v>473</v>
      </c>
      <c r="E10" s="354" t="s">
        <v>217</v>
      </c>
      <c r="F10" s="262" t="s">
        <v>286</v>
      </c>
      <c r="G10" s="341" t="s">
        <v>7</v>
      </c>
      <c r="H10" s="342">
        <v>1</v>
      </c>
      <c r="I10" s="342">
        <v>1</v>
      </c>
      <c r="J10" s="342">
        <v>1</v>
      </c>
      <c r="K10" s="641">
        <f>+AVERAGE(J10:J11)</f>
        <v>1</v>
      </c>
      <c r="L10" s="640" t="s">
        <v>599</v>
      </c>
      <c r="M10" s="197"/>
    </row>
    <row r="11" spans="1:13" ht="63.75" thickBot="1">
      <c r="A11" s="601"/>
      <c r="B11" s="221">
        <v>2</v>
      </c>
      <c r="C11" s="222" t="s">
        <v>8</v>
      </c>
      <c r="D11" s="222" t="s">
        <v>474</v>
      </c>
      <c r="E11" s="221" t="s">
        <v>26</v>
      </c>
      <c r="F11" s="231" t="s">
        <v>218</v>
      </c>
      <c r="G11" s="233" t="s">
        <v>3</v>
      </c>
      <c r="H11" s="223">
        <v>1</v>
      </c>
      <c r="I11" s="223">
        <v>1</v>
      </c>
      <c r="J11" s="223">
        <v>1</v>
      </c>
      <c r="K11" s="642"/>
      <c r="L11" s="526"/>
      <c r="M11" s="197"/>
    </row>
    <row r="12" spans="1:13" ht="141.75">
      <c r="A12" s="590" t="s">
        <v>40</v>
      </c>
      <c r="B12" s="225">
        <v>1</v>
      </c>
      <c r="C12" s="216" t="s">
        <v>9</v>
      </c>
      <c r="D12" s="216" t="s">
        <v>475</v>
      </c>
      <c r="E12" s="225" t="s">
        <v>219</v>
      </c>
      <c r="F12" s="232" t="s">
        <v>588</v>
      </c>
      <c r="G12" s="234" t="s">
        <v>3</v>
      </c>
      <c r="H12" s="227">
        <v>1</v>
      </c>
      <c r="I12" s="227">
        <v>1</v>
      </c>
      <c r="J12" s="227">
        <v>1</v>
      </c>
      <c r="K12" s="643">
        <f>+AVERAGE(J12:J14)</f>
        <v>1</v>
      </c>
      <c r="L12" s="524" t="s">
        <v>599</v>
      </c>
      <c r="M12" s="198"/>
    </row>
    <row r="13" spans="1:13" ht="63">
      <c r="A13" s="591"/>
      <c r="B13" s="200">
        <v>2</v>
      </c>
      <c r="C13" s="201" t="s">
        <v>10</v>
      </c>
      <c r="D13" s="200" t="s">
        <v>476</v>
      </c>
      <c r="E13" s="346" t="s">
        <v>27</v>
      </c>
      <c r="F13" s="230" t="s">
        <v>383</v>
      </c>
      <c r="G13" s="229" t="s">
        <v>221</v>
      </c>
      <c r="H13" s="215">
        <v>1</v>
      </c>
      <c r="I13" s="215">
        <v>1</v>
      </c>
      <c r="J13" s="215">
        <v>1</v>
      </c>
      <c r="K13" s="644"/>
      <c r="L13" s="525"/>
      <c r="M13" s="198"/>
    </row>
    <row r="14" spans="1:13" ht="174" thickBot="1">
      <c r="A14" s="601"/>
      <c r="B14" s="221">
        <v>3</v>
      </c>
      <c r="C14" s="222" t="s">
        <v>11</v>
      </c>
      <c r="D14" s="236" t="s">
        <v>477</v>
      </c>
      <c r="E14" s="221" t="s">
        <v>28</v>
      </c>
      <c r="F14" s="237" t="s">
        <v>589</v>
      </c>
      <c r="G14" s="233" t="s">
        <v>3</v>
      </c>
      <c r="H14" s="223">
        <v>1</v>
      </c>
      <c r="I14" s="223">
        <v>1</v>
      </c>
      <c r="J14" s="223">
        <v>1</v>
      </c>
      <c r="K14" s="642"/>
      <c r="L14" s="526"/>
      <c r="M14" s="198"/>
    </row>
    <row r="15" spans="1:13" ht="168" customHeight="1">
      <c r="A15" s="590" t="s">
        <v>39</v>
      </c>
      <c r="B15" s="225">
        <v>1</v>
      </c>
      <c r="C15" s="243" t="s">
        <v>12</v>
      </c>
      <c r="D15" s="244" t="s">
        <v>478</v>
      </c>
      <c r="E15" s="309" t="s">
        <v>29</v>
      </c>
      <c r="F15" s="245" t="s">
        <v>425</v>
      </c>
      <c r="G15" s="246" t="s">
        <v>13</v>
      </c>
      <c r="H15" s="247">
        <v>0.33</v>
      </c>
      <c r="I15" s="247">
        <v>0.66</v>
      </c>
      <c r="J15" s="247">
        <v>1</v>
      </c>
      <c r="K15" s="530">
        <f>+AVERAGE(J15:J16)</f>
        <v>1</v>
      </c>
      <c r="L15" s="524" t="s">
        <v>599</v>
      </c>
      <c r="M15" s="199"/>
    </row>
    <row r="16" spans="1:13" ht="205.5" thickBot="1">
      <c r="A16" s="601"/>
      <c r="B16" s="221">
        <v>2</v>
      </c>
      <c r="C16" s="253" t="s">
        <v>14</v>
      </c>
      <c r="D16" s="254" t="s">
        <v>479</v>
      </c>
      <c r="E16" s="321" t="s">
        <v>30</v>
      </c>
      <c r="F16" s="255" t="s">
        <v>426</v>
      </c>
      <c r="G16" s="256" t="s">
        <v>3</v>
      </c>
      <c r="H16" s="257">
        <v>0.33</v>
      </c>
      <c r="I16" s="257">
        <v>0.66</v>
      </c>
      <c r="J16" s="257">
        <v>1</v>
      </c>
      <c r="K16" s="597"/>
      <c r="L16" s="526"/>
      <c r="M16" s="199"/>
    </row>
    <row r="17" spans="1:17" ht="43.5" customHeight="1">
      <c r="A17" s="590" t="s">
        <v>38</v>
      </c>
      <c r="B17" s="225">
        <v>1</v>
      </c>
      <c r="C17" s="243" t="s">
        <v>15</v>
      </c>
      <c r="D17" s="244" t="s">
        <v>480</v>
      </c>
      <c r="E17" s="309" t="s">
        <v>31</v>
      </c>
      <c r="F17" s="245" t="s">
        <v>222</v>
      </c>
      <c r="G17" s="246" t="s">
        <v>16</v>
      </c>
      <c r="H17" s="247">
        <v>1</v>
      </c>
      <c r="I17" s="247">
        <v>1</v>
      </c>
      <c r="J17" s="247">
        <v>1</v>
      </c>
      <c r="K17" s="530">
        <f>+AVERAGE(J17:J20)</f>
        <v>1</v>
      </c>
      <c r="L17" s="524" t="s">
        <v>599</v>
      </c>
      <c r="M17" s="198"/>
      <c r="O17" s="192">
        <v>14</v>
      </c>
      <c r="P17" s="192">
        <v>8</v>
      </c>
      <c r="Q17" s="192">
        <f>P17/O17</f>
        <v>0.5714285714285714</v>
      </c>
    </row>
    <row r="18" spans="1:17" ht="63">
      <c r="A18" s="591"/>
      <c r="B18" s="200">
        <v>2</v>
      </c>
      <c r="C18" s="238" t="s">
        <v>17</v>
      </c>
      <c r="D18" s="239" t="s">
        <v>480</v>
      </c>
      <c r="E18" s="292" t="s">
        <v>32</v>
      </c>
      <c r="F18" s="240" t="s">
        <v>223</v>
      </c>
      <c r="G18" s="241" t="s">
        <v>16</v>
      </c>
      <c r="H18" s="242">
        <v>1</v>
      </c>
      <c r="I18" s="242">
        <v>1</v>
      </c>
      <c r="J18" s="242">
        <v>1</v>
      </c>
      <c r="K18" s="531"/>
      <c r="L18" s="525"/>
      <c r="M18" s="198"/>
    </row>
    <row r="19" spans="1:17" ht="207.75" customHeight="1">
      <c r="A19" s="591"/>
      <c r="B19" s="200">
        <v>3</v>
      </c>
      <c r="C19" s="238" t="s">
        <v>18</v>
      </c>
      <c r="D19" s="239" t="s">
        <v>481</v>
      </c>
      <c r="E19" s="292" t="s">
        <v>33</v>
      </c>
      <c r="F19" s="240" t="s">
        <v>427</v>
      </c>
      <c r="G19" s="241" t="s">
        <v>16</v>
      </c>
      <c r="H19" s="242">
        <v>0.33</v>
      </c>
      <c r="I19" s="242">
        <v>0.66</v>
      </c>
      <c r="J19" s="242">
        <v>1</v>
      </c>
      <c r="K19" s="531"/>
      <c r="L19" s="525"/>
      <c r="M19" s="198"/>
    </row>
    <row r="20" spans="1:17" ht="95.25" thickBot="1">
      <c r="A20" s="592"/>
      <c r="B20" s="218">
        <v>4</v>
      </c>
      <c r="C20" s="248" t="s">
        <v>19</v>
      </c>
      <c r="D20" s="249" t="s">
        <v>482</v>
      </c>
      <c r="E20" s="311" t="s">
        <v>34</v>
      </c>
      <c r="F20" s="250" t="s">
        <v>601</v>
      </c>
      <c r="G20" s="251" t="s">
        <v>20</v>
      </c>
      <c r="H20" s="252">
        <v>0</v>
      </c>
      <c r="I20" s="252">
        <v>0.5</v>
      </c>
      <c r="J20" s="252">
        <v>1</v>
      </c>
      <c r="K20" s="597"/>
      <c r="L20" s="593"/>
      <c r="M20" s="198"/>
    </row>
    <row r="21" spans="1:17" ht="37.5" customHeight="1">
      <c r="A21" s="527" t="s">
        <v>45</v>
      </c>
      <c r="B21" s="528"/>
      <c r="C21" s="528"/>
      <c r="D21" s="528"/>
      <c r="E21" s="528"/>
      <c r="F21" s="528"/>
      <c r="G21" s="529"/>
      <c r="H21" s="636">
        <f>+AVERAGE(K7:K20)</f>
        <v>0.98666666666666669</v>
      </c>
      <c r="I21" s="637"/>
      <c r="J21" s="637"/>
      <c r="K21" s="637"/>
      <c r="L21" s="638"/>
      <c r="M21" s="258"/>
    </row>
    <row r="22" spans="1:17">
      <c r="M22" s="259"/>
    </row>
    <row r="23" spans="1:17">
      <c r="M23" s="259"/>
    </row>
    <row r="24" spans="1:17" ht="13.5" customHeight="1" thickBot="1">
      <c r="A24" s="583" t="s">
        <v>46</v>
      </c>
      <c r="B24" s="584"/>
      <c r="C24" s="584"/>
      <c r="D24" s="584"/>
      <c r="E24" s="584"/>
      <c r="F24" s="584"/>
      <c r="G24" s="584"/>
      <c r="H24" s="584"/>
      <c r="I24" s="584"/>
      <c r="J24" s="584"/>
      <c r="K24" s="584"/>
      <c r="L24" s="585"/>
      <c r="M24" s="194"/>
    </row>
    <row r="25" spans="1:17" ht="36.75" customHeight="1">
      <c r="A25" s="586" t="s">
        <v>0</v>
      </c>
      <c r="B25" s="588" t="s">
        <v>43</v>
      </c>
      <c r="C25" s="588"/>
      <c r="D25" s="588" t="s">
        <v>484</v>
      </c>
      <c r="E25" s="588" t="s">
        <v>35</v>
      </c>
      <c r="F25" s="361" t="s">
        <v>36</v>
      </c>
      <c r="G25" s="588" t="s">
        <v>1</v>
      </c>
      <c r="H25" s="572" t="s">
        <v>593</v>
      </c>
      <c r="I25" s="572"/>
      <c r="J25" s="572"/>
      <c r="K25" s="572"/>
      <c r="L25" s="574"/>
      <c r="M25" s="195"/>
      <c r="O25" s="192">
        <f>SUM(O21:O24)</f>
        <v>0</v>
      </c>
      <c r="P25" s="192">
        <v>5</v>
      </c>
      <c r="Q25" s="192">
        <f>O25/P25</f>
        <v>0</v>
      </c>
    </row>
    <row r="26" spans="1:17" ht="52.5" customHeight="1" thickBot="1">
      <c r="A26" s="634"/>
      <c r="B26" s="635"/>
      <c r="C26" s="635"/>
      <c r="D26" s="635"/>
      <c r="E26" s="635"/>
      <c r="F26" s="362" t="s">
        <v>423</v>
      </c>
      <c r="G26" s="635"/>
      <c r="H26" s="211" t="s">
        <v>596</v>
      </c>
      <c r="I26" s="211" t="s">
        <v>595</v>
      </c>
      <c r="J26" s="211" t="s">
        <v>597</v>
      </c>
      <c r="K26" s="211" t="s">
        <v>594</v>
      </c>
      <c r="L26" s="261" t="s">
        <v>44</v>
      </c>
      <c r="M26" s="195"/>
    </row>
    <row r="27" spans="1:17" ht="110.25">
      <c r="A27" s="365" t="s">
        <v>231</v>
      </c>
      <c r="B27" s="633" t="s">
        <v>47</v>
      </c>
      <c r="C27" s="633"/>
      <c r="D27" s="263" t="s">
        <v>483</v>
      </c>
      <c r="E27" s="347" t="s">
        <v>51</v>
      </c>
      <c r="F27" s="262" t="s">
        <v>292</v>
      </c>
      <c r="G27" s="260" t="s">
        <v>48</v>
      </c>
      <c r="H27" s="264">
        <v>1</v>
      </c>
      <c r="I27" s="264">
        <v>1</v>
      </c>
      <c r="J27" s="264">
        <v>1</v>
      </c>
      <c r="K27" s="531">
        <f>+AVERAGE(J27:J37)</f>
        <v>1</v>
      </c>
      <c r="L27" s="262" t="s">
        <v>600</v>
      </c>
      <c r="M27" s="197"/>
    </row>
    <row r="28" spans="1:17" ht="63">
      <c r="A28" s="366" t="s">
        <v>232</v>
      </c>
      <c r="B28" s="625" t="s">
        <v>49</v>
      </c>
      <c r="C28" s="625"/>
      <c r="D28" s="200" t="s">
        <v>483</v>
      </c>
      <c r="E28" s="346" t="s">
        <v>52</v>
      </c>
      <c r="F28" s="230" t="s">
        <v>229</v>
      </c>
      <c r="G28" s="201" t="s">
        <v>48</v>
      </c>
      <c r="H28" s="257">
        <v>1</v>
      </c>
      <c r="I28" s="257">
        <v>1</v>
      </c>
      <c r="J28" s="257">
        <v>1</v>
      </c>
      <c r="K28" s="531"/>
      <c r="L28" s="262" t="s">
        <v>600</v>
      </c>
      <c r="M28" s="197"/>
    </row>
    <row r="29" spans="1:17" ht="157.5">
      <c r="A29" s="366" t="s">
        <v>233</v>
      </c>
      <c r="B29" s="625" t="s">
        <v>50</v>
      </c>
      <c r="C29" s="625"/>
      <c r="D29" s="200" t="s">
        <v>483</v>
      </c>
      <c r="E29" s="346" t="s">
        <v>53</v>
      </c>
      <c r="F29" s="230" t="s">
        <v>386</v>
      </c>
      <c r="G29" s="201" t="s">
        <v>48</v>
      </c>
      <c r="H29" s="257">
        <v>0</v>
      </c>
      <c r="I29" s="257">
        <v>1</v>
      </c>
      <c r="J29" s="257">
        <v>1</v>
      </c>
      <c r="K29" s="531"/>
      <c r="L29" s="262" t="s">
        <v>600</v>
      </c>
      <c r="M29" s="197"/>
    </row>
    <row r="30" spans="1:17" ht="157.5">
      <c r="A30" s="366" t="s">
        <v>387</v>
      </c>
      <c r="B30" s="632" t="s">
        <v>602</v>
      </c>
      <c r="C30" s="632"/>
      <c r="D30" s="202" t="s">
        <v>485</v>
      </c>
      <c r="E30" s="346" t="s">
        <v>331</v>
      </c>
      <c r="F30" s="230" t="s">
        <v>386</v>
      </c>
      <c r="G30" s="201" t="s">
        <v>323</v>
      </c>
      <c r="H30" s="257">
        <v>0</v>
      </c>
      <c r="I30" s="257">
        <v>1</v>
      </c>
      <c r="J30" s="257">
        <v>1</v>
      </c>
      <c r="K30" s="531"/>
      <c r="L30" s="262" t="s">
        <v>600</v>
      </c>
      <c r="M30" s="197"/>
    </row>
    <row r="31" spans="1:17" ht="184.5" customHeight="1">
      <c r="A31" s="366" t="s">
        <v>388</v>
      </c>
      <c r="B31" s="625" t="s">
        <v>486</v>
      </c>
      <c r="C31" s="625"/>
      <c r="D31" s="203" t="s">
        <v>485</v>
      </c>
      <c r="E31" s="346" t="s">
        <v>331</v>
      </c>
      <c r="F31" s="230" t="s">
        <v>386</v>
      </c>
      <c r="G31" s="201" t="s">
        <v>323</v>
      </c>
      <c r="H31" s="257">
        <v>0</v>
      </c>
      <c r="I31" s="257">
        <v>1</v>
      </c>
      <c r="J31" s="257">
        <v>1</v>
      </c>
      <c r="K31" s="531"/>
      <c r="L31" s="262" t="s">
        <v>600</v>
      </c>
      <c r="M31" s="197"/>
    </row>
    <row r="32" spans="1:17" ht="188.25" customHeight="1">
      <c r="A32" s="366" t="s">
        <v>389</v>
      </c>
      <c r="B32" s="625" t="s">
        <v>487</v>
      </c>
      <c r="C32" s="625"/>
      <c r="D32" s="203" t="s">
        <v>485</v>
      </c>
      <c r="E32" s="346" t="s">
        <v>331</v>
      </c>
      <c r="F32" s="230" t="s">
        <v>386</v>
      </c>
      <c r="G32" s="201" t="s">
        <v>323</v>
      </c>
      <c r="H32" s="257">
        <v>0</v>
      </c>
      <c r="I32" s="257">
        <v>1</v>
      </c>
      <c r="J32" s="257">
        <v>1</v>
      </c>
      <c r="K32" s="531"/>
      <c r="L32" s="262" t="s">
        <v>600</v>
      </c>
      <c r="M32" s="197"/>
    </row>
    <row r="33" spans="1:16" ht="243" customHeight="1">
      <c r="A33" s="366" t="s">
        <v>390</v>
      </c>
      <c r="B33" s="625" t="s">
        <v>603</v>
      </c>
      <c r="C33" s="625"/>
      <c r="D33" s="200" t="s">
        <v>485</v>
      </c>
      <c r="E33" s="346" t="s">
        <v>331</v>
      </c>
      <c r="F33" s="230" t="s">
        <v>386</v>
      </c>
      <c r="G33" s="201" t="s">
        <v>323</v>
      </c>
      <c r="H33" s="257">
        <v>0</v>
      </c>
      <c r="I33" s="257">
        <v>1</v>
      </c>
      <c r="J33" s="257">
        <v>1</v>
      </c>
      <c r="K33" s="531"/>
      <c r="L33" s="262" t="s">
        <v>600</v>
      </c>
      <c r="M33" s="197"/>
    </row>
    <row r="34" spans="1:16" ht="252" customHeight="1">
      <c r="A34" s="366" t="s">
        <v>391</v>
      </c>
      <c r="B34" s="625" t="s">
        <v>488</v>
      </c>
      <c r="C34" s="625"/>
      <c r="D34" s="200" t="s">
        <v>485</v>
      </c>
      <c r="E34" s="346" t="s">
        <v>331</v>
      </c>
      <c r="F34" s="230" t="s">
        <v>386</v>
      </c>
      <c r="G34" s="201" t="s">
        <v>323</v>
      </c>
      <c r="H34" s="257">
        <v>0</v>
      </c>
      <c r="I34" s="257">
        <v>1</v>
      </c>
      <c r="J34" s="257">
        <v>1</v>
      </c>
      <c r="K34" s="531"/>
      <c r="L34" s="262" t="s">
        <v>600</v>
      </c>
      <c r="M34" s="197"/>
    </row>
    <row r="35" spans="1:16" ht="276" customHeight="1">
      <c r="A35" s="366" t="s">
        <v>392</v>
      </c>
      <c r="B35" s="625" t="s">
        <v>489</v>
      </c>
      <c r="C35" s="625"/>
      <c r="D35" s="200" t="s">
        <v>490</v>
      </c>
      <c r="E35" s="346" t="s">
        <v>331</v>
      </c>
      <c r="F35" s="230" t="s">
        <v>386</v>
      </c>
      <c r="G35" s="201" t="s">
        <v>323</v>
      </c>
      <c r="H35" s="257">
        <v>0</v>
      </c>
      <c r="I35" s="257">
        <v>1</v>
      </c>
      <c r="J35" s="257">
        <v>1</v>
      </c>
      <c r="K35" s="531"/>
      <c r="L35" s="262" t="s">
        <v>605</v>
      </c>
      <c r="M35" s="197"/>
    </row>
    <row r="36" spans="1:16" ht="250.5" customHeight="1">
      <c r="A36" s="366" t="s">
        <v>393</v>
      </c>
      <c r="B36" s="625" t="s">
        <v>491</v>
      </c>
      <c r="C36" s="625"/>
      <c r="D36" s="200" t="s">
        <v>485</v>
      </c>
      <c r="E36" s="346" t="s">
        <v>331</v>
      </c>
      <c r="F36" s="230" t="s">
        <v>386</v>
      </c>
      <c r="G36" s="201" t="s">
        <v>323</v>
      </c>
      <c r="H36" s="257">
        <v>0</v>
      </c>
      <c r="I36" s="257">
        <v>1</v>
      </c>
      <c r="J36" s="257">
        <v>1</v>
      </c>
      <c r="K36" s="531"/>
      <c r="L36" s="262" t="s">
        <v>600</v>
      </c>
      <c r="M36" s="197"/>
    </row>
    <row r="37" spans="1:16" ht="249.75" customHeight="1" thickBot="1">
      <c r="A37" s="366" t="s">
        <v>394</v>
      </c>
      <c r="B37" s="625" t="s">
        <v>583</v>
      </c>
      <c r="C37" s="625"/>
      <c r="D37" s="200" t="s">
        <v>485</v>
      </c>
      <c r="E37" s="346" t="s">
        <v>331</v>
      </c>
      <c r="F37" s="230" t="s">
        <v>386</v>
      </c>
      <c r="G37" s="201" t="s">
        <v>323</v>
      </c>
      <c r="H37" s="257">
        <v>0</v>
      </c>
      <c r="I37" s="257">
        <v>1</v>
      </c>
      <c r="J37" s="257">
        <v>1</v>
      </c>
      <c r="K37" s="531"/>
      <c r="L37" s="262" t="s">
        <v>600</v>
      </c>
      <c r="M37" s="197"/>
    </row>
    <row r="38" spans="1:16" ht="12.75" customHeight="1" thickBot="1">
      <c r="A38" s="527" t="s">
        <v>54</v>
      </c>
      <c r="B38" s="528"/>
      <c r="C38" s="528"/>
      <c r="D38" s="528"/>
      <c r="E38" s="528"/>
      <c r="F38" s="528"/>
      <c r="G38" s="528"/>
      <c r="H38" s="629">
        <f>+AVERAGE(K27)</f>
        <v>1</v>
      </c>
      <c r="I38" s="630"/>
      <c r="J38" s="630"/>
      <c r="K38" s="630"/>
      <c r="L38" s="631"/>
      <c r="M38" s="197"/>
    </row>
    <row r="41" spans="1:16" ht="13.5" customHeight="1" thickBot="1">
      <c r="A41" s="626" t="s">
        <v>78</v>
      </c>
      <c r="B41" s="627"/>
      <c r="C41" s="627"/>
      <c r="D41" s="627"/>
      <c r="E41" s="627"/>
      <c r="F41" s="627"/>
      <c r="G41" s="627"/>
      <c r="H41" s="627"/>
      <c r="I41" s="627"/>
      <c r="J41" s="627"/>
      <c r="K41" s="627"/>
      <c r="L41" s="628"/>
      <c r="M41" s="191"/>
    </row>
    <row r="42" spans="1:16" ht="27.75" customHeight="1">
      <c r="A42" s="586" t="s">
        <v>0</v>
      </c>
      <c r="B42" s="588" t="s">
        <v>43</v>
      </c>
      <c r="C42" s="588"/>
      <c r="D42" s="588" t="s">
        <v>469</v>
      </c>
      <c r="E42" s="588" t="s">
        <v>35</v>
      </c>
      <c r="F42" s="361" t="s">
        <v>36</v>
      </c>
      <c r="G42" s="588" t="s">
        <v>1</v>
      </c>
      <c r="H42" s="572" t="s">
        <v>593</v>
      </c>
      <c r="I42" s="572"/>
      <c r="J42" s="572"/>
      <c r="K42" s="572"/>
      <c r="L42" s="574"/>
      <c r="M42" s="195"/>
    </row>
    <row r="43" spans="1:16" ht="42.75" customHeight="1" thickBot="1">
      <c r="A43" s="587"/>
      <c r="B43" s="589"/>
      <c r="C43" s="589"/>
      <c r="D43" s="589"/>
      <c r="E43" s="589"/>
      <c r="F43" s="360" t="s">
        <v>423</v>
      </c>
      <c r="G43" s="589"/>
      <c r="H43" s="213" t="s">
        <v>596</v>
      </c>
      <c r="I43" s="213" t="s">
        <v>595</v>
      </c>
      <c r="J43" s="213" t="s">
        <v>597</v>
      </c>
      <c r="K43" s="213" t="s">
        <v>594</v>
      </c>
      <c r="L43" s="228" t="s">
        <v>44</v>
      </c>
      <c r="M43" s="195"/>
    </row>
    <row r="44" spans="1:16" ht="289.5" customHeight="1">
      <c r="A44" s="580" t="s">
        <v>185</v>
      </c>
      <c r="B44" s="273">
        <v>1</v>
      </c>
      <c r="C44" s="245" t="s">
        <v>55</v>
      </c>
      <c r="D44" s="243" t="s">
        <v>492</v>
      </c>
      <c r="E44" s="309" t="s">
        <v>598</v>
      </c>
      <c r="F44" s="274" t="s">
        <v>590</v>
      </c>
      <c r="G44" s="226" t="s">
        <v>3</v>
      </c>
      <c r="H44" s="286">
        <v>1</v>
      </c>
      <c r="I44" s="286">
        <v>1</v>
      </c>
      <c r="J44" s="287">
        <v>1</v>
      </c>
      <c r="K44" s="619">
        <f>+AVERAGE(J44:J49)</f>
        <v>1</v>
      </c>
      <c r="L44" s="616" t="s">
        <v>600</v>
      </c>
      <c r="M44" s="198"/>
    </row>
    <row r="45" spans="1:16" ht="105" customHeight="1">
      <c r="A45" s="581"/>
      <c r="B45" s="265">
        <v>2</v>
      </c>
      <c r="C45" s="240" t="s">
        <v>56</v>
      </c>
      <c r="D45" s="238" t="s">
        <v>493</v>
      </c>
      <c r="E45" s="292" t="s">
        <v>80</v>
      </c>
      <c r="F45" s="240" t="s">
        <v>235</v>
      </c>
      <c r="G45" s="224" t="s">
        <v>3</v>
      </c>
      <c r="H45" s="288">
        <v>1</v>
      </c>
      <c r="I45" s="288">
        <v>1</v>
      </c>
      <c r="J45" s="289">
        <v>1</v>
      </c>
      <c r="K45" s="620"/>
      <c r="L45" s="617"/>
      <c r="M45" s="198"/>
    </row>
    <row r="46" spans="1:16" ht="156.75" customHeight="1">
      <c r="A46" s="581"/>
      <c r="B46" s="265">
        <v>3</v>
      </c>
      <c r="C46" s="240" t="s">
        <v>57</v>
      </c>
      <c r="D46" s="238" t="s">
        <v>494</v>
      </c>
      <c r="E46" s="292" t="s">
        <v>80</v>
      </c>
      <c r="F46" s="240" t="s">
        <v>396</v>
      </c>
      <c r="G46" s="224" t="s">
        <v>3</v>
      </c>
      <c r="H46" s="288">
        <v>1</v>
      </c>
      <c r="I46" s="288">
        <v>1</v>
      </c>
      <c r="J46" s="289">
        <v>1</v>
      </c>
      <c r="K46" s="620"/>
      <c r="L46" s="617"/>
      <c r="M46" s="198"/>
      <c r="P46" s="204"/>
    </row>
    <row r="47" spans="1:16" ht="383.25" customHeight="1">
      <c r="A47" s="581"/>
      <c r="B47" s="266">
        <v>4</v>
      </c>
      <c r="C47" s="230" t="s">
        <v>58</v>
      </c>
      <c r="D47" s="201" t="s">
        <v>495</v>
      </c>
      <c r="E47" s="346" t="s">
        <v>81</v>
      </c>
      <c r="F47" s="240" t="s">
        <v>428</v>
      </c>
      <c r="G47" s="224" t="s">
        <v>3</v>
      </c>
      <c r="H47" s="288">
        <v>0.25</v>
      </c>
      <c r="I47" s="288">
        <v>0.75</v>
      </c>
      <c r="J47" s="289">
        <v>1</v>
      </c>
      <c r="K47" s="620"/>
      <c r="L47" s="617"/>
      <c r="M47" s="198"/>
    </row>
    <row r="48" spans="1:16" ht="69" customHeight="1">
      <c r="A48" s="581"/>
      <c r="B48" s="266">
        <v>5</v>
      </c>
      <c r="C48" s="230" t="s">
        <v>59</v>
      </c>
      <c r="D48" s="201" t="s">
        <v>496</v>
      </c>
      <c r="E48" s="346" t="s">
        <v>82</v>
      </c>
      <c r="F48" s="267" t="s">
        <v>429</v>
      </c>
      <c r="G48" s="224" t="s">
        <v>60</v>
      </c>
      <c r="H48" s="288">
        <v>0.25</v>
      </c>
      <c r="I48" s="288">
        <v>0.57999999999999996</v>
      </c>
      <c r="J48" s="289">
        <v>1</v>
      </c>
      <c r="K48" s="620"/>
      <c r="L48" s="617"/>
      <c r="M48" s="198"/>
    </row>
    <row r="49" spans="1:16" ht="102" customHeight="1" thickBot="1">
      <c r="A49" s="615"/>
      <c r="B49" s="275">
        <v>6</v>
      </c>
      <c r="C49" s="276" t="s">
        <v>61</v>
      </c>
      <c r="D49" s="219" t="s">
        <v>497</v>
      </c>
      <c r="E49" s="218" t="s">
        <v>82</v>
      </c>
      <c r="F49" s="219" t="s">
        <v>455</v>
      </c>
      <c r="G49" s="277" t="s">
        <v>62</v>
      </c>
      <c r="H49" s="290">
        <v>0.25</v>
      </c>
      <c r="I49" s="290">
        <v>0.57999999999999996</v>
      </c>
      <c r="J49" s="291">
        <v>1</v>
      </c>
      <c r="K49" s="621"/>
      <c r="L49" s="618"/>
      <c r="M49" s="198"/>
    </row>
    <row r="50" spans="1:16" ht="267.75">
      <c r="A50" s="590" t="s">
        <v>186</v>
      </c>
      <c r="B50" s="273">
        <v>1</v>
      </c>
      <c r="C50" s="232" t="s">
        <v>63</v>
      </c>
      <c r="D50" s="216" t="s">
        <v>498</v>
      </c>
      <c r="E50" s="225" t="s">
        <v>83</v>
      </c>
      <c r="F50" s="243" t="s">
        <v>430</v>
      </c>
      <c r="G50" s="226" t="s">
        <v>3</v>
      </c>
      <c r="H50" s="286">
        <v>0</v>
      </c>
      <c r="I50" s="286">
        <v>0</v>
      </c>
      <c r="J50" s="286">
        <v>1</v>
      </c>
      <c r="K50" s="622">
        <f>+AVERAGE(J50:J56)</f>
        <v>1</v>
      </c>
      <c r="L50" s="524" t="s">
        <v>600</v>
      </c>
      <c r="M50" s="197"/>
    </row>
    <row r="51" spans="1:16" ht="108" customHeight="1">
      <c r="A51" s="591"/>
      <c r="B51" s="265">
        <v>2</v>
      </c>
      <c r="C51" s="240" t="s">
        <v>64</v>
      </c>
      <c r="D51" s="238" t="s">
        <v>499</v>
      </c>
      <c r="E51" s="325" t="s">
        <v>81</v>
      </c>
      <c r="F51" s="238" t="s">
        <v>347</v>
      </c>
      <c r="G51" s="224" t="s">
        <v>3</v>
      </c>
      <c r="H51" s="288">
        <v>1</v>
      </c>
      <c r="I51" s="288">
        <v>1</v>
      </c>
      <c r="J51" s="288">
        <v>1</v>
      </c>
      <c r="K51" s="623"/>
      <c r="L51" s="525"/>
      <c r="M51" s="197"/>
    </row>
    <row r="52" spans="1:16" ht="99" customHeight="1">
      <c r="A52" s="591"/>
      <c r="B52" s="265">
        <v>3</v>
      </c>
      <c r="C52" s="240" t="s">
        <v>65</v>
      </c>
      <c r="D52" s="238" t="s">
        <v>587</v>
      </c>
      <c r="E52" s="292" t="s">
        <v>84</v>
      </c>
      <c r="F52" s="238" t="s">
        <v>431</v>
      </c>
      <c r="G52" s="268" t="s">
        <v>66</v>
      </c>
      <c r="H52" s="288">
        <v>0</v>
      </c>
      <c r="I52" s="288">
        <v>0</v>
      </c>
      <c r="J52" s="288">
        <v>1</v>
      </c>
      <c r="K52" s="623"/>
      <c r="L52" s="525"/>
      <c r="M52" s="197"/>
    </row>
    <row r="53" spans="1:16" ht="54" customHeight="1">
      <c r="A53" s="591"/>
      <c r="B53" s="269">
        <v>4</v>
      </c>
      <c r="C53" s="292" t="s">
        <v>238</v>
      </c>
      <c r="D53" s="292" t="s">
        <v>500</v>
      </c>
      <c r="E53" s="292" t="s">
        <v>85</v>
      </c>
      <c r="F53" s="238" t="s">
        <v>456</v>
      </c>
      <c r="G53" s="224" t="s">
        <v>67</v>
      </c>
      <c r="H53" s="288">
        <v>0.33</v>
      </c>
      <c r="I53" s="288">
        <v>0.66</v>
      </c>
      <c r="J53" s="288">
        <v>1</v>
      </c>
      <c r="K53" s="623"/>
      <c r="L53" s="525"/>
      <c r="M53" s="197"/>
    </row>
    <row r="54" spans="1:16" ht="409.5" customHeight="1">
      <c r="A54" s="591"/>
      <c r="B54" s="269">
        <v>5</v>
      </c>
      <c r="C54" s="270" t="s">
        <v>332</v>
      </c>
      <c r="D54" s="238" t="s">
        <v>502</v>
      </c>
      <c r="E54" s="292" t="s">
        <v>86</v>
      </c>
      <c r="F54" s="238" t="s">
        <v>457</v>
      </c>
      <c r="G54" s="224" t="s">
        <v>69</v>
      </c>
      <c r="H54" s="288">
        <v>1</v>
      </c>
      <c r="I54" s="288">
        <v>1</v>
      </c>
      <c r="J54" s="288">
        <v>1</v>
      </c>
      <c r="K54" s="623"/>
      <c r="L54" s="525"/>
      <c r="M54" s="197"/>
      <c r="P54" s="204"/>
    </row>
    <row r="55" spans="1:16" ht="63">
      <c r="A55" s="591"/>
      <c r="B55" s="269">
        <v>6</v>
      </c>
      <c r="C55" s="238" t="s">
        <v>70</v>
      </c>
      <c r="D55" s="238" t="s">
        <v>501</v>
      </c>
      <c r="E55" s="292" t="s">
        <v>87</v>
      </c>
      <c r="F55" s="238" t="s">
        <v>432</v>
      </c>
      <c r="G55" s="224" t="s">
        <v>71</v>
      </c>
      <c r="H55" s="288">
        <v>1</v>
      </c>
      <c r="I55" s="288">
        <v>1</v>
      </c>
      <c r="J55" s="288">
        <v>1</v>
      </c>
      <c r="K55" s="623"/>
      <c r="L55" s="525"/>
      <c r="M55" s="197"/>
    </row>
    <row r="56" spans="1:16" ht="171" customHeight="1" thickBot="1">
      <c r="A56" s="592"/>
      <c r="B56" s="278">
        <v>7</v>
      </c>
      <c r="C56" s="250" t="s">
        <v>72</v>
      </c>
      <c r="D56" s="250" t="s">
        <v>503</v>
      </c>
      <c r="E56" s="311" t="s">
        <v>88</v>
      </c>
      <c r="F56" s="248" t="s">
        <v>433</v>
      </c>
      <c r="G56" s="277" t="s">
        <v>3</v>
      </c>
      <c r="H56" s="290">
        <v>0</v>
      </c>
      <c r="I56" s="290">
        <v>0</v>
      </c>
      <c r="J56" s="290">
        <v>1</v>
      </c>
      <c r="K56" s="624"/>
      <c r="L56" s="593"/>
      <c r="M56" s="197"/>
    </row>
    <row r="57" spans="1:16" ht="172.5" customHeight="1">
      <c r="A57" s="575" t="s">
        <v>187</v>
      </c>
      <c r="B57" s="279">
        <v>1</v>
      </c>
      <c r="C57" s="243" t="s">
        <v>73</v>
      </c>
      <c r="D57" s="243" t="s">
        <v>504</v>
      </c>
      <c r="E57" s="309" t="s">
        <v>89</v>
      </c>
      <c r="F57" s="243" t="s">
        <v>434</v>
      </c>
      <c r="G57" s="243" t="s">
        <v>3</v>
      </c>
      <c r="H57" s="247">
        <v>0</v>
      </c>
      <c r="I57" s="247">
        <v>0</v>
      </c>
      <c r="J57" s="247">
        <v>1</v>
      </c>
      <c r="K57" s="530">
        <f>+AVERAGE(J57:J59)</f>
        <v>1</v>
      </c>
      <c r="L57" s="569" t="s">
        <v>600</v>
      </c>
      <c r="M57" s="205"/>
    </row>
    <row r="58" spans="1:16" ht="126">
      <c r="A58" s="610"/>
      <c r="B58" s="269">
        <v>2</v>
      </c>
      <c r="C58" s="238" t="s">
        <v>74</v>
      </c>
      <c r="D58" s="238" t="s">
        <v>504</v>
      </c>
      <c r="E58" s="292" t="s">
        <v>84</v>
      </c>
      <c r="F58" s="238" t="s">
        <v>435</v>
      </c>
      <c r="G58" s="224" t="s">
        <v>75</v>
      </c>
      <c r="H58" s="288">
        <v>0</v>
      </c>
      <c r="I58" s="288">
        <v>0</v>
      </c>
      <c r="J58" s="288">
        <v>1</v>
      </c>
      <c r="K58" s="531"/>
      <c r="L58" s="611"/>
      <c r="M58" s="205"/>
    </row>
    <row r="59" spans="1:16" ht="323.25" customHeight="1" thickBot="1">
      <c r="A59" s="576"/>
      <c r="B59" s="278">
        <v>3</v>
      </c>
      <c r="C59" s="248" t="s">
        <v>333</v>
      </c>
      <c r="D59" s="248" t="s">
        <v>505</v>
      </c>
      <c r="E59" s="311" t="s">
        <v>90</v>
      </c>
      <c r="F59" s="280" t="s">
        <v>300</v>
      </c>
      <c r="G59" s="277" t="s">
        <v>71</v>
      </c>
      <c r="H59" s="290">
        <v>1</v>
      </c>
      <c r="I59" s="290">
        <v>1</v>
      </c>
      <c r="J59" s="290">
        <v>1</v>
      </c>
      <c r="K59" s="597"/>
      <c r="L59" s="577"/>
      <c r="M59" s="205"/>
      <c r="P59" s="204"/>
    </row>
    <row r="60" spans="1:16" ht="170.25" customHeight="1" thickBot="1">
      <c r="A60" s="281" t="s">
        <v>188</v>
      </c>
      <c r="B60" s="282">
        <v>1</v>
      </c>
      <c r="C60" s="283" t="s">
        <v>77</v>
      </c>
      <c r="D60" s="284" t="s">
        <v>506</v>
      </c>
      <c r="E60" s="322" t="s">
        <v>83</v>
      </c>
      <c r="F60" s="283" t="s">
        <v>436</v>
      </c>
      <c r="G60" s="285" t="s">
        <v>3</v>
      </c>
      <c r="H60" s="293">
        <v>0</v>
      </c>
      <c r="I60" s="293">
        <v>0</v>
      </c>
      <c r="J60" s="293">
        <v>1</v>
      </c>
      <c r="K60" s="293">
        <v>1</v>
      </c>
      <c r="L60" s="343" t="s">
        <v>600</v>
      </c>
      <c r="M60" s="206"/>
      <c r="P60" s="207"/>
    </row>
    <row r="61" spans="1:16">
      <c r="A61" s="602" t="s">
        <v>114</v>
      </c>
      <c r="B61" s="603"/>
      <c r="C61" s="603"/>
      <c r="D61" s="603"/>
      <c r="E61" s="603"/>
      <c r="F61" s="603"/>
      <c r="G61" s="604"/>
      <c r="H61" s="612">
        <f>+AVERAGE(K44:K60)</f>
        <v>1</v>
      </c>
      <c r="I61" s="613"/>
      <c r="J61" s="613"/>
      <c r="K61" s="613"/>
      <c r="L61" s="614"/>
      <c r="M61" s="190"/>
      <c r="O61" s="208"/>
    </row>
    <row r="66" spans="1:13" ht="13.5" customHeight="1" thickBot="1">
      <c r="A66" s="605" t="s">
        <v>113</v>
      </c>
      <c r="B66" s="606"/>
      <c r="C66" s="606"/>
      <c r="D66" s="606"/>
      <c r="E66" s="606"/>
      <c r="F66" s="606"/>
      <c r="G66" s="606"/>
      <c r="H66" s="606"/>
      <c r="I66" s="606"/>
      <c r="J66" s="606"/>
      <c r="K66" s="606"/>
      <c r="L66" s="606"/>
      <c r="M66" s="191"/>
    </row>
    <row r="67" spans="1:13" ht="22.5" customHeight="1">
      <c r="A67" s="556" t="s">
        <v>0</v>
      </c>
      <c r="B67" s="558" t="s">
        <v>43</v>
      </c>
      <c r="C67" s="559"/>
      <c r="D67" s="556" t="s">
        <v>469</v>
      </c>
      <c r="E67" s="556" t="s">
        <v>35</v>
      </c>
      <c r="F67" s="363" t="s">
        <v>36</v>
      </c>
      <c r="G67" s="556" t="s">
        <v>1</v>
      </c>
      <c r="H67" s="571" t="s">
        <v>593</v>
      </c>
      <c r="I67" s="572"/>
      <c r="J67" s="572"/>
      <c r="K67" s="573"/>
      <c r="L67" s="574"/>
      <c r="M67" s="195"/>
    </row>
    <row r="68" spans="1:13" ht="32.25" thickBot="1">
      <c r="A68" s="557"/>
      <c r="B68" s="560"/>
      <c r="C68" s="561"/>
      <c r="D68" s="557"/>
      <c r="E68" s="557"/>
      <c r="F68" s="364" t="s">
        <v>423</v>
      </c>
      <c r="G68" s="557"/>
      <c r="H68" s="212" t="s">
        <v>596</v>
      </c>
      <c r="I68" s="213" t="s">
        <v>595</v>
      </c>
      <c r="J68" s="213" t="s">
        <v>597</v>
      </c>
      <c r="K68" s="214" t="s">
        <v>594</v>
      </c>
      <c r="L68" s="228" t="s">
        <v>44</v>
      </c>
      <c r="M68" s="195"/>
    </row>
    <row r="69" spans="1:13" ht="123.75" customHeight="1">
      <c r="A69" s="580" t="s">
        <v>189</v>
      </c>
      <c r="B69" s="295">
        <v>1</v>
      </c>
      <c r="C69" s="216" t="s">
        <v>91</v>
      </c>
      <c r="D69" s="243" t="s">
        <v>507</v>
      </c>
      <c r="E69" s="309" t="s">
        <v>116</v>
      </c>
      <c r="F69" s="216" t="s">
        <v>400</v>
      </c>
      <c r="G69" s="243" t="s">
        <v>92</v>
      </c>
      <c r="H69" s="247">
        <v>0.15</v>
      </c>
      <c r="I69" s="247">
        <v>1</v>
      </c>
      <c r="J69" s="247">
        <v>1</v>
      </c>
      <c r="K69" s="530">
        <f>+AVERAGE(J69:J70)</f>
        <v>1</v>
      </c>
      <c r="L69" s="524" t="s">
        <v>600</v>
      </c>
      <c r="M69" s="198"/>
    </row>
    <row r="70" spans="1:13" ht="72" customHeight="1" thickBot="1">
      <c r="A70" s="582"/>
      <c r="B70" s="297">
        <v>2</v>
      </c>
      <c r="C70" s="253" t="s">
        <v>93</v>
      </c>
      <c r="D70" s="222" t="s">
        <v>508</v>
      </c>
      <c r="E70" s="221" t="s">
        <v>117</v>
      </c>
      <c r="F70" s="253" t="s">
        <v>458</v>
      </c>
      <c r="G70" s="253" t="s">
        <v>92</v>
      </c>
      <c r="H70" s="257">
        <v>0.25</v>
      </c>
      <c r="I70" s="257">
        <v>0.75</v>
      </c>
      <c r="J70" s="257">
        <v>1</v>
      </c>
      <c r="K70" s="597"/>
      <c r="L70" s="526"/>
      <c r="M70" s="198"/>
    </row>
    <row r="71" spans="1:13" ht="47.25">
      <c r="A71" s="580" t="s">
        <v>190</v>
      </c>
      <c r="B71" s="300">
        <v>1</v>
      </c>
      <c r="C71" s="243" t="s">
        <v>94</v>
      </c>
      <c r="D71" s="243" t="s">
        <v>509</v>
      </c>
      <c r="E71" s="309" t="s">
        <v>118</v>
      </c>
      <c r="F71" s="243" t="s">
        <v>351</v>
      </c>
      <c r="G71" s="243" t="s">
        <v>92</v>
      </c>
      <c r="H71" s="247">
        <v>0.8</v>
      </c>
      <c r="I71" s="247">
        <v>1</v>
      </c>
      <c r="J71" s="247">
        <v>1</v>
      </c>
      <c r="K71" s="607">
        <f>+AVERAGE(J71:J76)</f>
        <v>0.97666666666666668</v>
      </c>
      <c r="L71" s="524" t="s">
        <v>607</v>
      </c>
      <c r="M71" s="198"/>
    </row>
    <row r="72" spans="1:13" ht="47.25">
      <c r="A72" s="581"/>
      <c r="B72" s="294">
        <v>2</v>
      </c>
      <c r="C72" s="238" t="s">
        <v>95</v>
      </c>
      <c r="D72" s="238" t="s">
        <v>510</v>
      </c>
      <c r="E72" s="292" t="s">
        <v>119</v>
      </c>
      <c r="F72" s="238" t="s">
        <v>459</v>
      </c>
      <c r="G72" s="238" t="s">
        <v>92</v>
      </c>
      <c r="H72" s="242">
        <v>0</v>
      </c>
      <c r="I72" s="242">
        <v>0.5</v>
      </c>
      <c r="J72" s="242">
        <v>1</v>
      </c>
      <c r="K72" s="608"/>
      <c r="L72" s="525"/>
      <c r="M72" s="198"/>
    </row>
    <row r="73" spans="1:13" ht="89.25" customHeight="1">
      <c r="A73" s="581"/>
      <c r="B73" s="294">
        <v>3</v>
      </c>
      <c r="C73" s="238" t="s">
        <v>96</v>
      </c>
      <c r="D73" s="298" t="s">
        <v>511</v>
      </c>
      <c r="E73" s="355" t="s">
        <v>25</v>
      </c>
      <c r="F73" s="229" t="s">
        <v>443</v>
      </c>
      <c r="G73" s="238" t="s">
        <v>92</v>
      </c>
      <c r="H73" s="242">
        <v>0.25</v>
      </c>
      <c r="I73" s="242">
        <v>0.5</v>
      </c>
      <c r="J73" s="242">
        <v>1</v>
      </c>
      <c r="K73" s="608"/>
      <c r="L73" s="525"/>
      <c r="M73" s="198"/>
    </row>
    <row r="74" spans="1:13" ht="78.75">
      <c r="A74" s="581"/>
      <c r="B74" s="294">
        <v>4</v>
      </c>
      <c r="C74" s="238" t="s">
        <v>97</v>
      </c>
      <c r="D74" s="238" t="s">
        <v>512</v>
      </c>
      <c r="E74" s="292" t="s">
        <v>120</v>
      </c>
      <c r="F74" s="299" t="s">
        <v>244</v>
      </c>
      <c r="G74" s="238" t="s">
        <v>92</v>
      </c>
      <c r="H74" s="242">
        <v>1</v>
      </c>
      <c r="I74" s="242">
        <v>1</v>
      </c>
      <c r="J74" s="242">
        <v>1</v>
      </c>
      <c r="K74" s="608"/>
      <c r="L74" s="525"/>
      <c r="M74" s="198"/>
    </row>
    <row r="75" spans="1:13" ht="141.75">
      <c r="A75" s="581"/>
      <c r="B75" s="294">
        <v>5</v>
      </c>
      <c r="C75" s="238" t="s">
        <v>98</v>
      </c>
      <c r="D75" s="238" t="s">
        <v>513</v>
      </c>
      <c r="E75" s="292" t="s">
        <v>121</v>
      </c>
      <c r="F75" s="270" t="s">
        <v>606</v>
      </c>
      <c r="G75" s="270" t="s">
        <v>92</v>
      </c>
      <c r="H75" s="319">
        <v>0.3</v>
      </c>
      <c r="I75" s="319">
        <v>0.3</v>
      </c>
      <c r="J75" s="319">
        <v>0.86</v>
      </c>
      <c r="K75" s="608"/>
      <c r="L75" s="525"/>
      <c r="M75" s="198"/>
    </row>
    <row r="76" spans="1:13" ht="95.25" thickBot="1">
      <c r="A76" s="582"/>
      <c r="B76" s="297">
        <v>6</v>
      </c>
      <c r="C76" s="253" t="s">
        <v>99</v>
      </c>
      <c r="D76" s="253" t="s">
        <v>514</v>
      </c>
      <c r="E76" s="321" t="s">
        <v>122</v>
      </c>
      <c r="F76" s="301" t="s">
        <v>403</v>
      </c>
      <c r="G76" s="253" t="s">
        <v>92</v>
      </c>
      <c r="H76" s="257">
        <v>0.09</v>
      </c>
      <c r="I76" s="257">
        <v>0.91</v>
      </c>
      <c r="J76" s="257">
        <v>1</v>
      </c>
      <c r="K76" s="609"/>
      <c r="L76" s="526"/>
      <c r="M76" s="198"/>
    </row>
    <row r="77" spans="1:13" ht="120.75" customHeight="1" thickBot="1">
      <c r="A77" s="302" t="s">
        <v>191</v>
      </c>
      <c r="B77" s="303" t="s">
        <v>100</v>
      </c>
      <c r="C77" s="304" t="s">
        <v>101</v>
      </c>
      <c r="D77" s="304" t="s">
        <v>515</v>
      </c>
      <c r="E77" s="356" t="s">
        <v>122</v>
      </c>
      <c r="F77" s="305" t="s">
        <v>591</v>
      </c>
      <c r="G77" s="304" t="s">
        <v>92</v>
      </c>
      <c r="H77" s="307">
        <v>1</v>
      </c>
      <c r="I77" s="307">
        <v>1</v>
      </c>
      <c r="J77" s="307">
        <v>1</v>
      </c>
      <c r="K77" s="307">
        <f>+J77</f>
        <v>1</v>
      </c>
      <c r="L77" s="344" t="s">
        <v>600</v>
      </c>
      <c r="M77" s="209"/>
    </row>
    <row r="78" spans="1:13" ht="56.25" customHeight="1">
      <c r="A78" s="590" t="s">
        <v>192</v>
      </c>
      <c r="B78" s="300">
        <v>1</v>
      </c>
      <c r="C78" s="243" t="s">
        <v>102</v>
      </c>
      <c r="D78" s="243" t="s">
        <v>516</v>
      </c>
      <c r="E78" s="309" t="s">
        <v>25</v>
      </c>
      <c r="F78" s="243" t="s">
        <v>354</v>
      </c>
      <c r="G78" s="243" t="s">
        <v>92</v>
      </c>
      <c r="H78" s="247">
        <v>0</v>
      </c>
      <c r="I78" s="247">
        <v>1</v>
      </c>
      <c r="J78" s="247">
        <v>1</v>
      </c>
      <c r="K78" s="530">
        <f>+AVERAGE(J78:J79)</f>
        <v>1</v>
      </c>
      <c r="L78" s="524" t="s">
        <v>600</v>
      </c>
      <c r="M78" s="197"/>
    </row>
    <row r="79" spans="1:13" ht="63.75" thickBot="1">
      <c r="A79" s="601"/>
      <c r="B79" s="297">
        <v>2</v>
      </c>
      <c r="C79" s="253" t="s">
        <v>103</v>
      </c>
      <c r="D79" s="253" t="s">
        <v>517</v>
      </c>
      <c r="E79" s="321" t="s">
        <v>122</v>
      </c>
      <c r="F79" s="253" t="s">
        <v>437</v>
      </c>
      <c r="G79" s="253" t="s">
        <v>104</v>
      </c>
      <c r="H79" s="257">
        <v>0.1</v>
      </c>
      <c r="I79" s="257">
        <v>0.1</v>
      </c>
      <c r="J79" s="257">
        <v>1</v>
      </c>
      <c r="K79" s="597"/>
      <c r="L79" s="526"/>
      <c r="M79" s="197"/>
    </row>
    <row r="80" spans="1:13" ht="52.5" customHeight="1">
      <c r="A80" s="590" t="s">
        <v>193</v>
      </c>
      <c r="B80" s="300">
        <v>1</v>
      </c>
      <c r="C80" s="243" t="s">
        <v>105</v>
      </c>
      <c r="D80" s="243" t="s">
        <v>518</v>
      </c>
      <c r="E80" s="309" t="s">
        <v>123</v>
      </c>
      <c r="F80" s="243" t="s">
        <v>303</v>
      </c>
      <c r="G80" s="243" t="s">
        <v>106</v>
      </c>
      <c r="H80" s="247">
        <v>1</v>
      </c>
      <c r="I80" s="247">
        <v>1</v>
      </c>
      <c r="J80" s="247">
        <v>1</v>
      </c>
      <c r="K80" s="530">
        <f>+AVERAGE(J80:J85)</f>
        <v>1</v>
      </c>
      <c r="L80" s="524" t="s">
        <v>600</v>
      </c>
      <c r="M80" s="197"/>
    </row>
    <row r="81" spans="1:14" ht="57.75" customHeight="1">
      <c r="A81" s="591"/>
      <c r="B81" s="201">
        <v>2</v>
      </c>
      <c r="C81" s="238" t="s">
        <v>107</v>
      </c>
      <c r="D81" s="238" t="s">
        <v>519</v>
      </c>
      <c r="E81" s="292" t="s">
        <v>119</v>
      </c>
      <c r="F81" s="238" t="s">
        <v>438</v>
      </c>
      <c r="G81" s="238" t="s">
        <v>115</v>
      </c>
      <c r="H81" s="242">
        <v>0</v>
      </c>
      <c r="I81" s="242">
        <v>0</v>
      </c>
      <c r="J81" s="242">
        <v>1</v>
      </c>
      <c r="K81" s="531"/>
      <c r="L81" s="525"/>
      <c r="M81" s="197"/>
    </row>
    <row r="82" spans="1:14" ht="110.25">
      <c r="A82" s="591"/>
      <c r="B82" s="294">
        <v>3</v>
      </c>
      <c r="C82" s="238" t="s">
        <v>108</v>
      </c>
      <c r="D82" s="239" t="s">
        <v>520</v>
      </c>
      <c r="E82" s="292" t="s">
        <v>124</v>
      </c>
      <c r="F82" s="270" t="s">
        <v>442</v>
      </c>
      <c r="G82" s="238" t="s">
        <v>109</v>
      </c>
      <c r="H82" s="242">
        <v>0.33</v>
      </c>
      <c r="I82" s="242">
        <v>0.67</v>
      </c>
      <c r="J82" s="242">
        <v>1</v>
      </c>
      <c r="K82" s="531"/>
      <c r="L82" s="525"/>
      <c r="M82" s="197"/>
    </row>
    <row r="83" spans="1:14" ht="110.25" customHeight="1">
      <c r="A83" s="591"/>
      <c r="B83" s="201">
        <v>4</v>
      </c>
      <c r="C83" s="238" t="s">
        <v>110</v>
      </c>
      <c r="D83" s="238" t="s">
        <v>521</v>
      </c>
      <c r="E83" s="292" t="s">
        <v>125</v>
      </c>
      <c r="F83" s="238" t="s">
        <v>439</v>
      </c>
      <c r="G83" s="238" t="s">
        <v>92</v>
      </c>
      <c r="H83" s="242">
        <v>0</v>
      </c>
      <c r="I83" s="242">
        <v>0.33</v>
      </c>
      <c r="J83" s="242">
        <v>1</v>
      </c>
      <c r="K83" s="531"/>
      <c r="L83" s="525"/>
      <c r="M83" s="197"/>
    </row>
    <row r="84" spans="1:14" ht="63">
      <c r="A84" s="591"/>
      <c r="B84" s="306">
        <v>5</v>
      </c>
      <c r="C84" s="238" t="s">
        <v>111</v>
      </c>
      <c r="D84" s="238" t="s">
        <v>522</v>
      </c>
      <c r="E84" s="292" t="s">
        <v>126</v>
      </c>
      <c r="F84" s="238" t="s">
        <v>440</v>
      </c>
      <c r="G84" s="238" t="s">
        <v>92</v>
      </c>
      <c r="H84" s="242">
        <v>1</v>
      </c>
      <c r="I84" s="242">
        <v>1</v>
      </c>
      <c r="J84" s="242">
        <v>1</v>
      </c>
      <c r="K84" s="531"/>
      <c r="L84" s="525"/>
      <c r="M84" s="197"/>
    </row>
    <row r="85" spans="1:14" ht="95.25" thickBot="1">
      <c r="A85" s="592"/>
      <c r="B85" s="296">
        <v>6</v>
      </c>
      <c r="C85" s="248" t="s">
        <v>112</v>
      </c>
      <c r="D85" s="248" t="s">
        <v>523</v>
      </c>
      <c r="E85" s="311" t="s">
        <v>127</v>
      </c>
      <c r="F85" s="248" t="s">
        <v>441</v>
      </c>
      <c r="G85" s="248" t="s">
        <v>92</v>
      </c>
      <c r="H85" s="252">
        <v>0.25</v>
      </c>
      <c r="I85" s="252">
        <v>0.5</v>
      </c>
      <c r="J85" s="252">
        <v>1</v>
      </c>
      <c r="K85" s="597"/>
      <c r="L85" s="593"/>
      <c r="M85" s="197"/>
    </row>
    <row r="86" spans="1:14" ht="22.5" customHeight="1">
      <c r="A86" s="594" t="s">
        <v>128</v>
      </c>
      <c r="B86" s="595"/>
      <c r="C86" s="595"/>
      <c r="D86" s="595"/>
      <c r="E86" s="595"/>
      <c r="F86" s="595"/>
      <c r="G86" s="596"/>
      <c r="H86" s="598">
        <f>+AVERAGE(K69:K85)</f>
        <v>0.99533333333333329</v>
      </c>
      <c r="I86" s="599"/>
      <c r="J86" s="599"/>
      <c r="K86" s="599"/>
      <c r="L86" s="600"/>
      <c r="M86" s="308"/>
    </row>
    <row r="90" spans="1:14" ht="12.75" customHeight="1" thickBot="1">
      <c r="A90" s="583" t="s">
        <v>129</v>
      </c>
      <c r="B90" s="584"/>
      <c r="C90" s="584"/>
      <c r="D90" s="584"/>
      <c r="E90" s="584"/>
      <c r="F90" s="584"/>
      <c r="G90" s="584"/>
      <c r="H90" s="584"/>
      <c r="I90" s="584"/>
      <c r="J90" s="584"/>
      <c r="K90" s="584"/>
      <c r="L90" s="585"/>
      <c r="M90" s="191"/>
    </row>
    <row r="91" spans="1:14" ht="42" customHeight="1">
      <c r="A91" s="586" t="s">
        <v>0</v>
      </c>
      <c r="B91" s="588" t="s">
        <v>43</v>
      </c>
      <c r="C91" s="588"/>
      <c r="D91" s="588" t="s">
        <v>469</v>
      </c>
      <c r="E91" s="588" t="s">
        <v>35</v>
      </c>
      <c r="F91" s="361" t="s">
        <v>36</v>
      </c>
      <c r="G91" s="588" t="s">
        <v>1</v>
      </c>
      <c r="H91" s="572" t="s">
        <v>593</v>
      </c>
      <c r="I91" s="572"/>
      <c r="J91" s="572"/>
      <c r="K91" s="572"/>
      <c r="L91" s="574"/>
      <c r="M91" s="195"/>
    </row>
    <row r="92" spans="1:14" ht="42" customHeight="1" thickBot="1">
      <c r="A92" s="587"/>
      <c r="B92" s="589"/>
      <c r="C92" s="589"/>
      <c r="D92" s="589"/>
      <c r="E92" s="589"/>
      <c r="F92" s="360" t="s">
        <v>423</v>
      </c>
      <c r="G92" s="589"/>
      <c r="H92" s="213" t="s">
        <v>596</v>
      </c>
      <c r="I92" s="213" t="s">
        <v>595</v>
      </c>
      <c r="J92" s="213" t="s">
        <v>597</v>
      </c>
      <c r="K92" s="213" t="s">
        <v>594</v>
      </c>
      <c r="L92" s="228" t="s">
        <v>44</v>
      </c>
      <c r="M92" s="195"/>
    </row>
    <row r="93" spans="1:14" ht="90.75" customHeight="1">
      <c r="A93" s="580" t="s">
        <v>194</v>
      </c>
      <c r="B93" s="309">
        <v>1</v>
      </c>
      <c r="C93" s="243" t="s">
        <v>130</v>
      </c>
      <c r="D93" s="243" t="s">
        <v>524</v>
      </c>
      <c r="E93" s="309" t="s">
        <v>157</v>
      </c>
      <c r="F93" s="310" t="s">
        <v>406</v>
      </c>
      <c r="G93" s="243" t="s">
        <v>3</v>
      </c>
      <c r="H93" s="247">
        <v>0.5</v>
      </c>
      <c r="I93" s="247">
        <v>1</v>
      </c>
      <c r="J93" s="247">
        <v>1</v>
      </c>
      <c r="K93" s="530">
        <f>+AVERAGE(J93:J96)</f>
        <v>0.96499999999999997</v>
      </c>
      <c r="L93" s="524" t="s">
        <v>608</v>
      </c>
      <c r="M93" s="198"/>
    </row>
    <row r="94" spans="1:14" ht="87.75" customHeight="1">
      <c r="A94" s="581"/>
      <c r="B94" s="292">
        <v>2</v>
      </c>
      <c r="C94" s="238" t="s">
        <v>131</v>
      </c>
      <c r="D94" s="238" t="s">
        <v>525</v>
      </c>
      <c r="E94" s="292" t="s">
        <v>158</v>
      </c>
      <c r="F94" s="238" t="s">
        <v>460</v>
      </c>
      <c r="G94" s="238" t="s">
        <v>3</v>
      </c>
      <c r="H94" s="242">
        <v>0</v>
      </c>
      <c r="I94" s="242">
        <v>0.5</v>
      </c>
      <c r="J94" s="242">
        <v>1</v>
      </c>
      <c r="K94" s="531"/>
      <c r="L94" s="525"/>
      <c r="M94" s="198"/>
      <c r="N94" s="207"/>
    </row>
    <row r="95" spans="1:14" ht="94.5">
      <c r="A95" s="581"/>
      <c r="B95" s="200">
        <v>3</v>
      </c>
      <c r="C95" s="238" t="s">
        <v>96</v>
      </c>
      <c r="D95" s="298" t="s">
        <v>511</v>
      </c>
      <c r="E95" s="355" t="s">
        <v>25</v>
      </c>
      <c r="F95" s="238" t="s">
        <v>443</v>
      </c>
      <c r="G95" s="238" t="s">
        <v>92</v>
      </c>
      <c r="H95" s="242">
        <v>0.25</v>
      </c>
      <c r="I95" s="242">
        <v>0.5</v>
      </c>
      <c r="J95" s="242">
        <v>1</v>
      </c>
      <c r="K95" s="531"/>
      <c r="L95" s="525"/>
      <c r="M95" s="198"/>
    </row>
    <row r="96" spans="1:14" ht="169.5" customHeight="1" thickBot="1">
      <c r="A96" s="582"/>
      <c r="B96" s="221">
        <v>4</v>
      </c>
      <c r="C96" s="253" t="s">
        <v>98</v>
      </c>
      <c r="D96" s="253" t="s">
        <v>513</v>
      </c>
      <c r="E96" s="321" t="s">
        <v>159</v>
      </c>
      <c r="F96" s="270" t="s">
        <v>606</v>
      </c>
      <c r="G96" s="320" t="s">
        <v>92</v>
      </c>
      <c r="H96" s="351">
        <v>0</v>
      </c>
      <c r="I96" s="351">
        <v>0.3</v>
      </c>
      <c r="J96" s="351">
        <v>0.86</v>
      </c>
      <c r="K96" s="531"/>
      <c r="L96" s="526"/>
      <c r="M96" s="198"/>
    </row>
    <row r="97" spans="1:13" ht="47.25" customHeight="1">
      <c r="A97" s="575" t="s">
        <v>195</v>
      </c>
      <c r="B97" s="309">
        <v>1</v>
      </c>
      <c r="C97" s="243" t="s">
        <v>132</v>
      </c>
      <c r="D97" s="243" t="s">
        <v>526</v>
      </c>
      <c r="E97" s="309" t="s">
        <v>160</v>
      </c>
      <c r="F97" s="243" t="s">
        <v>444</v>
      </c>
      <c r="G97" s="243" t="s">
        <v>92</v>
      </c>
      <c r="H97" s="247">
        <v>0.36</v>
      </c>
      <c r="I97" s="247">
        <v>0.72</v>
      </c>
      <c r="J97" s="247">
        <v>1</v>
      </c>
      <c r="K97" s="578">
        <f>+AVERAGE(J97:J98)</f>
        <v>1</v>
      </c>
      <c r="L97" s="569" t="s">
        <v>600</v>
      </c>
      <c r="M97" s="205"/>
    </row>
    <row r="98" spans="1:13" ht="90.75" customHeight="1" thickBot="1">
      <c r="A98" s="576"/>
      <c r="B98" s="311">
        <v>2</v>
      </c>
      <c r="C98" s="248" t="s">
        <v>133</v>
      </c>
      <c r="D98" s="311" t="s">
        <v>519</v>
      </c>
      <c r="E98" s="311" t="s">
        <v>119</v>
      </c>
      <c r="F98" s="311" t="s">
        <v>445</v>
      </c>
      <c r="G98" s="311" t="s">
        <v>252</v>
      </c>
      <c r="H98" s="252">
        <v>0</v>
      </c>
      <c r="I98" s="252">
        <v>0</v>
      </c>
      <c r="J98" s="252">
        <v>1</v>
      </c>
      <c r="K98" s="579"/>
      <c r="L98" s="577"/>
      <c r="M98" s="205"/>
    </row>
    <row r="99" spans="1:13" ht="48" thickBot="1">
      <c r="A99" s="312" t="s">
        <v>196</v>
      </c>
      <c r="B99" s="313">
        <v>1</v>
      </c>
      <c r="C99" s="314" t="s">
        <v>134</v>
      </c>
      <c r="D99" s="315" t="s">
        <v>527</v>
      </c>
      <c r="E99" s="357" t="s">
        <v>253</v>
      </c>
      <c r="F99" s="314" t="s">
        <v>461</v>
      </c>
      <c r="G99" s="315" t="s">
        <v>3</v>
      </c>
      <c r="H99" s="264">
        <v>0</v>
      </c>
      <c r="I99" s="264">
        <v>0.66</v>
      </c>
      <c r="J99" s="264">
        <v>1</v>
      </c>
      <c r="K99" s="264">
        <f>+J99</f>
        <v>1</v>
      </c>
      <c r="L99" s="345" t="s">
        <v>600</v>
      </c>
      <c r="M99" s="209"/>
    </row>
    <row r="100" spans="1:13" ht="91.5" customHeight="1" thickBot="1">
      <c r="A100" s="302" t="s">
        <v>197</v>
      </c>
      <c r="B100" s="317">
        <v>1</v>
      </c>
      <c r="C100" s="304" t="s">
        <v>135</v>
      </c>
      <c r="D100" s="304" t="s">
        <v>528</v>
      </c>
      <c r="E100" s="356" t="s">
        <v>161</v>
      </c>
      <c r="F100" s="304" t="s">
        <v>468</v>
      </c>
      <c r="G100" s="304" t="s">
        <v>136</v>
      </c>
      <c r="H100" s="307">
        <v>0.8</v>
      </c>
      <c r="I100" s="307">
        <v>0.95</v>
      </c>
      <c r="J100" s="307">
        <v>1</v>
      </c>
      <c r="K100" s="307">
        <f>+J100</f>
        <v>1</v>
      </c>
      <c r="L100" s="344" t="s">
        <v>600</v>
      </c>
      <c r="M100" s="209"/>
    </row>
    <row r="101" spans="1:13" ht="97.5" customHeight="1">
      <c r="A101" s="521" t="s">
        <v>198</v>
      </c>
      <c r="B101" s="225">
        <v>1</v>
      </c>
      <c r="C101" s="243" t="s">
        <v>137</v>
      </c>
      <c r="D101" s="243" t="s">
        <v>529</v>
      </c>
      <c r="E101" s="309" t="s">
        <v>162</v>
      </c>
      <c r="F101" s="243" t="s">
        <v>255</v>
      </c>
      <c r="G101" s="243" t="s">
        <v>136</v>
      </c>
      <c r="H101" s="247">
        <v>1</v>
      </c>
      <c r="I101" s="247">
        <v>1</v>
      </c>
      <c r="J101" s="247">
        <v>1</v>
      </c>
      <c r="K101" s="530">
        <f>+AVERAGE(J101:J103)</f>
        <v>1</v>
      </c>
      <c r="L101" s="524" t="s">
        <v>600</v>
      </c>
      <c r="M101" s="197"/>
    </row>
    <row r="102" spans="1:13" ht="97.5" customHeight="1">
      <c r="A102" s="522"/>
      <c r="B102" s="200">
        <v>2</v>
      </c>
      <c r="C102" s="238" t="s">
        <v>138</v>
      </c>
      <c r="D102" s="238" t="s">
        <v>530</v>
      </c>
      <c r="E102" s="292" t="s">
        <v>163</v>
      </c>
      <c r="F102" s="238" t="s">
        <v>256</v>
      </c>
      <c r="G102" s="238" t="s">
        <v>136</v>
      </c>
      <c r="H102" s="242">
        <v>1</v>
      </c>
      <c r="I102" s="242">
        <v>1</v>
      </c>
      <c r="J102" s="242">
        <v>1</v>
      </c>
      <c r="K102" s="531"/>
      <c r="L102" s="525"/>
      <c r="M102" s="197"/>
    </row>
    <row r="103" spans="1:13" ht="97.5" customHeight="1" thickBot="1">
      <c r="A103" s="523"/>
      <c r="B103" s="221">
        <v>3</v>
      </c>
      <c r="C103" s="253" t="s">
        <v>139</v>
      </c>
      <c r="D103" s="253" t="s">
        <v>531</v>
      </c>
      <c r="E103" s="321" t="s">
        <v>163</v>
      </c>
      <c r="F103" s="253" t="s">
        <v>362</v>
      </c>
      <c r="G103" s="253" t="s">
        <v>136</v>
      </c>
      <c r="H103" s="257">
        <v>0.8</v>
      </c>
      <c r="I103" s="257">
        <v>1</v>
      </c>
      <c r="J103" s="257">
        <v>1</v>
      </c>
      <c r="K103" s="531"/>
      <c r="L103" s="526"/>
      <c r="M103" s="197"/>
    </row>
    <row r="104" spans="1:13" ht="89.25" customHeight="1" thickBot="1">
      <c r="A104" s="302" t="s">
        <v>199</v>
      </c>
      <c r="B104" s="317">
        <v>1</v>
      </c>
      <c r="C104" s="304" t="s">
        <v>140</v>
      </c>
      <c r="D104" s="304" t="s">
        <v>532</v>
      </c>
      <c r="E104" s="356" t="s">
        <v>164</v>
      </c>
      <c r="F104" s="304" t="s">
        <v>446</v>
      </c>
      <c r="G104" s="304" t="s">
        <v>141</v>
      </c>
      <c r="H104" s="307">
        <v>0.25</v>
      </c>
      <c r="I104" s="307">
        <v>0.7</v>
      </c>
      <c r="J104" s="307">
        <v>1</v>
      </c>
      <c r="K104" s="307">
        <f>+J104</f>
        <v>1</v>
      </c>
      <c r="L104" s="344" t="s">
        <v>600</v>
      </c>
      <c r="M104" s="209"/>
    </row>
    <row r="105" spans="1:13" ht="94.5">
      <c r="A105" s="521" t="s">
        <v>200</v>
      </c>
      <c r="B105" s="225">
        <v>1</v>
      </c>
      <c r="C105" s="243" t="s">
        <v>142</v>
      </c>
      <c r="D105" s="243" t="s">
        <v>533</v>
      </c>
      <c r="E105" s="309" t="s">
        <v>162</v>
      </c>
      <c r="F105" s="243" t="s">
        <v>447</v>
      </c>
      <c r="G105" s="243" t="s">
        <v>136</v>
      </c>
      <c r="H105" s="247">
        <v>0.25</v>
      </c>
      <c r="I105" s="247">
        <v>0.9</v>
      </c>
      <c r="J105" s="247">
        <v>1</v>
      </c>
      <c r="K105" s="530">
        <f>+AVERAGE(J105:J108)</f>
        <v>1</v>
      </c>
      <c r="L105" s="524" t="s">
        <v>600</v>
      </c>
      <c r="M105" s="197"/>
    </row>
    <row r="106" spans="1:13" ht="94.5" customHeight="1">
      <c r="A106" s="522"/>
      <c r="B106" s="200">
        <v>2</v>
      </c>
      <c r="C106" s="238" t="s">
        <v>143</v>
      </c>
      <c r="D106" s="238" t="s">
        <v>534</v>
      </c>
      <c r="E106" s="292" t="s">
        <v>162</v>
      </c>
      <c r="F106" s="238" t="s">
        <v>462</v>
      </c>
      <c r="G106" s="238" t="s">
        <v>136</v>
      </c>
      <c r="H106" s="242">
        <v>0.25</v>
      </c>
      <c r="I106" s="242">
        <v>0.9</v>
      </c>
      <c r="J106" s="242">
        <v>1</v>
      </c>
      <c r="K106" s="531"/>
      <c r="L106" s="525"/>
      <c r="M106" s="197"/>
    </row>
    <row r="107" spans="1:13" ht="63">
      <c r="A107" s="522"/>
      <c r="B107" s="200">
        <v>3</v>
      </c>
      <c r="C107" s="238" t="s">
        <v>144</v>
      </c>
      <c r="D107" s="238" t="s">
        <v>535</v>
      </c>
      <c r="E107" s="292" t="s">
        <v>162</v>
      </c>
      <c r="F107" s="238" t="s">
        <v>463</v>
      </c>
      <c r="G107" s="238" t="s">
        <v>136</v>
      </c>
      <c r="H107" s="242">
        <v>0</v>
      </c>
      <c r="I107" s="242">
        <v>0.9</v>
      </c>
      <c r="J107" s="242">
        <v>1</v>
      </c>
      <c r="K107" s="531"/>
      <c r="L107" s="525"/>
      <c r="M107" s="197"/>
    </row>
    <row r="108" spans="1:13" ht="48" thickBot="1">
      <c r="A108" s="523"/>
      <c r="B108" s="221">
        <v>4</v>
      </c>
      <c r="C108" s="253" t="s">
        <v>145</v>
      </c>
      <c r="D108" s="253" t="s">
        <v>536</v>
      </c>
      <c r="E108" s="321" t="s">
        <v>122</v>
      </c>
      <c r="F108" s="253" t="s">
        <v>260</v>
      </c>
      <c r="G108" s="253" t="s">
        <v>141</v>
      </c>
      <c r="H108" s="257">
        <v>1</v>
      </c>
      <c r="I108" s="257">
        <v>1</v>
      </c>
      <c r="J108" s="257">
        <v>1</v>
      </c>
      <c r="K108" s="531"/>
      <c r="L108" s="526"/>
      <c r="M108" s="197"/>
    </row>
    <row r="109" spans="1:13" ht="78.75">
      <c r="A109" s="521" t="s">
        <v>201</v>
      </c>
      <c r="B109" s="225">
        <v>1</v>
      </c>
      <c r="C109" s="243" t="s">
        <v>146</v>
      </c>
      <c r="D109" s="243" t="s">
        <v>537</v>
      </c>
      <c r="E109" s="309" t="s">
        <v>119</v>
      </c>
      <c r="F109" s="243" t="s">
        <v>448</v>
      </c>
      <c r="G109" s="243" t="s">
        <v>92</v>
      </c>
      <c r="H109" s="247">
        <v>0</v>
      </c>
      <c r="I109" s="247">
        <v>0.1</v>
      </c>
      <c r="J109" s="247">
        <v>1</v>
      </c>
      <c r="K109" s="530">
        <f>+AVERAGE(J109:J111)</f>
        <v>1</v>
      </c>
      <c r="L109" s="524" t="s">
        <v>600</v>
      </c>
      <c r="M109" s="197"/>
    </row>
    <row r="110" spans="1:13" ht="189">
      <c r="A110" s="522"/>
      <c r="B110" s="200">
        <v>2</v>
      </c>
      <c r="C110" s="270" t="s">
        <v>147</v>
      </c>
      <c r="D110" s="238" t="s">
        <v>538</v>
      </c>
      <c r="E110" s="325" t="s">
        <v>122</v>
      </c>
      <c r="F110" s="270" t="s">
        <v>464</v>
      </c>
      <c r="G110" s="270" t="s">
        <v>148</v>
      </c>
      <c r="H110" s="319">
        <v>0.25</v>
      </c>
      <c r="I110" s="319">
        <v>0.59</v>
      </c>
      <c r="J110" s="319">
        <v>1</v>
      </c>
      <c r="K110" s="531"/>
      <c r="L110" s="525"/>
      <c r="M110" s="197"/>
    </row>
    <row r="111" spans="1:13" ht="73.5" customHeight="1" thickBot="1">
      <c r="A111" s="523"/>
      <c r="B111" s="221">
        <v>3</v>
      </c>
      <c r="C111" s="253" t="s">
        <v>149</v>
      </c>
      <c r="D111" s="253" t="s">
        <v>539</v>
      </c>
      <c r="E111" s="321" t="s">
        <v>25</v>
      </c>
      <c r="F111" s="320" t="s">
        <v>449</v>
      </c>
      <c r="G111" s="253" t="s">
        <v>150</v>
      </c>
      <c r="H111" s="257">
        <v>0.25</v>
      </c>
      <c r="I111" s="257">
        <v>0.6</v>
      </c>
      <c r="J111" s="257">
        <v>1</v>
      </c>
      <c r="K111" s="531"/>
      <c r="L111" s="526"/>
      <c r="M111" s="197"/>
    </row>
    <row r="112" spans="1:13" ht="110.25">
      <c r="A112" s="521" t="s">
        <v>202</v>
      </c>
      <c r="B112" s="309">
        <v>1</v>
      </c>
      <c r="C112" s="243" t="s">
        <v>151</v>
      </c>
      <c r="D112" s="243" t="s">
        <v>540</v>
      </c>
      <c r="E112" s="309" t="s">
        <v>157</v>
      </c>
      <c r="F112" s="243" t="s">
        <v>465</v>
      </c>
      <c r="G112" s="243" t="s">
        <v>3</v>
      </c>
      <c r="H112" s="247">
        <v>0</v>
      </c>
      <c r="I112" s="247">
        <v>0.67</v>
      </c>
      <c r="J112" s="247">
        <v>1</v>
      </c>
      <c r="K112" s="530">
        <f>+AVERAGE(J112:J116)</f>
        <v>1</v>
      </c>
      <c r="L112" s="524" t="s">
        <v>600</v>
      </c>
      <c r="M112" s="197"/>
    </row>
    <row r="113" spans="1:13" ht="166.5" customHeight="1">
      <c r="A113" s="522"/>
      <c r="B113" s="292">
        <v>2</v>
      </c>
      <c r="C113" s="238" t="s">
        <v>152</v>
      </c>
      <c r="D113" s="238" t="s">
        <v>541</v>
      </c>
      <c r="E113" s="325" t="s">
        <v>261</v>
      </c>
      <c r="F113" s="238" t="s">
        <v>309</v>
      </c>
      <c r="G113" s="238" t="s">
        <v>3</v>
      </c>
      <c r="H113" s="242">
        <v>1</v>
      </c>
      <c r="I113" s="242">
        <v>1</v>
      </c>
      <c r="J113" s="242">
        <v>1</v>
      </c>
      <c r="K113" s="531"/>
      <c r="L113" s="525"/>
      <c r="M113" s="197"/>
    </row>
    <row r="114" spans="1:13" ht="141.75">
      <c r="A114" s="522"/>
      <c r="B114" s="292">
        <v>3</v>
      </c>
      <c r="C114" s="238" t="s">
        <v>153</v>
      </c>
      <c r="D114" s="238" t="s">
        <v>542</v>
      </c>
      <c r="E114" s="292" t="s">
        <v>165</v>
      </c>
      <c r="F114" s="238" t="s">
        <v>412</v>
      </c>
      <c r="G114" s="238" t="s">
        <v>154</v>
      </c>
      <c r="H114" s="242">
        <v>0.4</v>
      </c>
      <c r="I114" s="242">
        <v>1</v>
      </c>
      <c r="J114" s="242">
        <v>1</v>
      </c>
      <c r="K114" s="531"/>
      <c r="L114" s="525"/>
      <c r="M114" s="197"/>
    </row>
    <row r="115" spans="1:13" ht="36" customHeight="1">
      <c r="A115" s="522"/>
      <c r="B115" s="292">
        <v>4</v>
      </c>
      <c r="C115" s="238" t="s">
        <v>413</v>
      </c>
      <c r="D115" s="238" t="s">
        <v>543</v>
      </c>
      <c r="E115" s="292" t="s">
        <v>166</v>
      </c>
      <c r="F115" s="238" t="s">
        <v>414</v>
      </c>
      <c r="G115" s="238" t="s">
        <v>154</v>
      </c>
      <c r="H115" s="242">
        <v>1</v>
      </c>
      <c r="I115" s="242">
        <v>1</v>
      </c>
      <c r="J115" s="242">
        <v>1</v>
      </c>
      <c r="K115" s="531"/>
      <c r="L115" s="525"/>
      <c r="M115" s="197"/>
    </row>
    <row r="116" spans="1:13" ht="167.25" customHeight="1" thickBot="1">
      <c r="A116" s="523"/>
      <c r="B116" s="321">
        <v>5</v>
      </c>
      <c r="C116" s="253" t="s">
        <v>264</v>
      </c>
      <c r="D116" s="253" t="s">
        <v>544</v>
      </c>
      <c r="E116" s="321" t="s">
        <v>165</v>
      </c>
      <c r="F116" s="253" t="s">
        <v>604</v>
      </c>
      <c r="G116" s="253" t="s">
        <v>154</v>
      </c>
      <c r="H116" s="257">
        <v>0.98</v>
      </c>
      <c r="I116" s="257">
        <v>1</v>
      </c>
      <c r="J116" s="257">
        <v>1</v>
      </c>
      <c r="K116" s="531"/>
      <c r="L116" s="526"/>
      <c r="M116" s="197"/>
    </row>
    <row r="117" spans="1:13" ht="92.25" customHeight="1" thickBot="1">
      <c r="A117" s="281" t="s">
        <v>203</v>
      </c>
      <c r="B117" s="322">
        <v>1</v>
      </c>
      <c r="C117" s="323" t="s">
        <v>156</v>
      </c>
      <c r="D117" s="283" t="s">
        <v>545</v>
      </c>
      <c r="E117" s="327" t="s">
        <v>157</v>
      </c>
      <c r="F117" s="323" t="s">
        <v>450</v>
      </c>
      <c r="G117" s="323" t="s">
        <v>3</v>
      </c>
      <c r="H117" s="324">
        <v>0.33</v>
      </c>
      <c r="I117" s="324">
        <v>0.67</v>
      </c>
      <c r="J117" s="324">
        <v>1</v>
      </c>
      <c r="K117" s="324">
        <f>+J117</f>
        <v>1</v>
      </c>
      <c r="L117" s="343" t="s">
        <v>600</v>
      </c>
      <c r="M117" s="209"/>
    </row>
    <row r="118" spans="1:13" ht="12.75" customHeight="1">
      <c r="A118" s="527" t="s">
        <v>279</v>
      </c>
      <c r="B118" s="528"/>
      <c r="C118" s="528"/>
      <c r="D118" s="528"/>
      <c r="E118" s="528"/>
      <c r="F118" s="528"/>
      <c r="G118" s="529"/>
      <c r="H118" s="532">
        <f>+AVERAGE(K93:K117)</f>
        <v>0.99649999999999994</v>
      </c>
      <c r="I118" s="533"/>
      <c r="J118" s="533"/>
      <c r="K118" s="533"/>
      <c r="L118" s="534"/>
      <c r="M118" s="195"/>
    </row>
    <row r="121" spans="1:13" ht="13.5" customHeight="1" thickBot="1">
      <c r="A121" s="553" t="s">
        <v>179</v>
      </c>
      <c r="B121" s="554"/>
      <c r="C121" s="554"/>
      <c r="D121" s="554"/>
      <c r="E121" s="554"/>
      <c r="F121" s="554"/>
      <c r="G121" s="554"/>
      <c r="H121" s="554"/>
      <c r="I121" s="554"/>
      <c r="J121" s="554"/>
      <c r="K121" s="554"/>
      <c r="L121" s="555"/>
      <c r="M121" s="191"/>
    </row>
    <row r="122" spans="1:13" ht="28.5" customHeight="1">
      <c r="A122" s="556" t="s">
        <v>0</v>
      </c>
      <c r="B122" s="558" t="s">
        <v>43</v>
      </c>
      <c r="C122" s="559"/>
      <c r="D122" s="556" t="s">
        <v>469</v>
      </c>
      <c r="E122" s="556" t="s">
        <v>35</v>
      </c>
      <c r="F122" s="363" t="s">
        <v>36</v>
      </c>
      <c r="G122" s="556" t="s">
        <v>1</v>
      </c>
      <c r="H122" s="571" t="s">
        <v>593</v>
      </c>
      <c r="I122" s="572"/>
      <c r="J122" s="572"/>
      <c r="K122" s="573"/>
      <c r="L122" s="574"/>
      <c r="M122" s="195"/>
    </row>
    <row r="123" spans="1:13" ht="32.25" thickBot="1">
      <c r="A123" s="557"/>
      <c r="B123" s="560"/>
      <c r="C123" s="561"/>
      <c r="D123" s="557"/>
      <c r="E123" s="557"/>
      <c r="F123" s="364" t="s">
        <v>423</v>
      </c>
      <c r="G123" s="557"/>
      <c r="H123" s="212" t="s">
        <v>596</v>
      </c>
      <c r="I123" s="213" t="s">
        <v>595</v>
      </c>
      <c r="J123" s="213" t="s">
        <v>597</v>
      </c>
      <c r="K123" s="214" t="s">
        <v>594</v>
      </c>
      <c r="L123" s="228" t="s">
        <v>44</v>
      </c>
      <c r="M123" s="195"/>
    </row>
    <row r="124" spans="1:13" ht="120.75" customHeight="1" thickBot="1">
      <c r="A124" s="329" t="s">
        <v>204</v>
      </c>
      <c r="B124" s="330">
        <v>1</v>
      </c>
      <c r="C124" s="331" t="s">
        <v>167</v>
      </c>
      <c r="D124" s="332" t="s">
        <v>546</v>
      </c>
      <c r="E124" s="356" t="s">
        <v>180</v>
      </c>
      <c r="F124" s="331" t="s">
        <v>592</v>
      </c>
      <c r="G124" s="304" t="s">
        <v>168</v>
      </c>
      <c r="H124" s="307">
        <v>1</v>
      </c>
      <c r="I124" s="307">
        <v>1</v>
      </c>
      <c r="J124" s="307">
        <v>1</v>
      </c>
      <c r="K124" s="307">
        <f>+J124</f>
        <v>1</v>
      </c>
      <c r="L124" s="344" t="s">
        <v>600</v>
      </c>
      <c r="M124" s="209"/>
    </row>
    <row r="125" spans="1:13" ht="120.75" customHeight="1">
      <c r="A125" s="562" t="s">
        <v>205</v>
      </c>
      <c r="B125" s="334">
        <v>1</v>
      </c>
      <c r="C125" s="335" t="s">
        <v>334</v>
      </c>
      <c r="D125" s="243" t="s">
        <v>547</v>
      </c>
      <c r="E125" s="309" t="s">
        <v>335</v>
      </c>
      <c r="F125" s="245" t="s">
        <v>416</v>
      </c>
      <c r="G125" s="243" t="s">
        <v>374</v>
      </c>
      <c r="H125" s="247">
        <v>0.2</v>
      </c>
      <c r="I125" s="247">
        <v>1</v>
      </c>
      <c r="J125" s="247">
        <v>1</v>
      </c>
      <c r="K125" s="530">
        <f>+AVERAGE(J125:J127)</f>
        <v>1</v>
      </c>
      <c r="L125" s="565" t="s">
        <v>600</v>
      </c>
      <c r="M125" s="209"/>
    </row>
    <row r="126" spans="1:13" ht="120.75" customHeight="1">
      <c r="A126" s="563"/>
      <c r="B126" s="325">
        <v>2</v>
      </c>
      <c r="C126" s="333" t="s">
        <v>336</v>
      </c>
      <c r="D126" s="238" t="s">
        <v>548</v>
      </c>
      <c r="E126" s="292" t="s">
        <v>338</v>
      </c>
      <c r="F126" s="240" t="s">
        <v>417</v>
      </c>
      <c r="G126" s="238" t="s">
        <v>168</v>
      </c>
      <c r="H126" s="242">
        <v>0</v>
      </c>
      <c r="I126" s="242">
        <v>1</v>
      </c>
      <c r="J126" s="242">
        <v>1</v>
      </c>
      <c r="K126" s="531"/>
      <c r="L126" s="566"/>
      <c r="M126" s="209"/>
    </row>
    <row r="127" spans="1:13" ht="120.75" customHeight="1" thickBot="1">
      <c r="A127" s="564"/>
      <c r="B127" s="336">
        <v>3</v>
      </c>
      <c r="C127" s="337" t="s">
        <v>337</v>
      </c>
      <c r="D127" s="253" t="s">
        <v>337</v>
      </c>
      <c r="E127" s="321" t="s">
        <v>335</v>
      </c>
      <c r="F127" s="255" t="s">
        <v>466</v>
      </c>
      <c r="G127" s="253" t="s">
        <v>168</v>
      </c>
      <c r="H127" s="257">
        <v>0</v>
      </c>
      <c r="I127" s="257">
        <v>0</v>
      </c>
      <c r="J127" s="257">
        <v>1</v>
      </c>
      <c r="K127" s="531"/>
      <c r="L127" s="541"/>
      <c r="M127" s="209"/>
    </row>
    <row r="128" spans="1:13" ht="120.75" customHeight="1">
      <c r="A128" s="567" t="s">
        <v>206</v>
      </c>
      <c r="B128" s="334">
        <v>1</v>
      </c>
      <c r="C128" s="243" t="s">
        <v>170</v>
      </c>
      <c r="D128" s="243" t="s">
        <v>549</v>
      </c>
      <c r="E128" s="309" t="s">
        <v>159</v>
      </c>
      <c r="F128" s="245" t="s">
        <v>282</v>
      </c>
      <c r="G128" s="243" t="s">
        <v>171</v>
      </c>
      <c r="H128" s="247">
        <v>1</v>
      </c>
      <c r="I128" s="247">
        <v>1</v>
      </c>
      <c r="J128" s="247">
        <v>1</v>
      </c>
      <c r="K128" s="530">
        <f>+AVERAGE(J128:J129)</f>
        <v>1</v>
      </c>
      <c r="L128" s="569" t="s">
        <v>600</v>
      </c>
      <c r="M128" s="205"/>
    </row>
    <row r="129" spans="1:13" ht="120.75" customHeight="1" thickBot="1">
      <c r="A129" s="568"/>
      <c r="B129" s="336">
        <v>2</v>
      </c>
      <c r="C129" s="253" t="s">
        <v>172</v>
      </c>
      <c r="D129" s="254" t="s">
        <v>550</v>
      </c>
      <c r="E129" s="321" t="s">
        <v>120</v>
      </c>
      <c r="F129" s="255" t="s">
        <v>283</v>
      </c>
      <c r="G129" s="253" t="s">
        <v>171</v>
      </c>
      <c r="H129" s="257">
        <v>1</v>
      </c>
      <c r="I129" s="257">
        <v>1</v>
      </c>
      <c r="J129" s="257">
        <v>1</v>
      </c>
      <c r="K129" s="531"/>
      <c r="L129" s="570"/>
      <c r="M129" s="205"/>
    </row>
    <row r="130" spans="1:13" ht="120.75" customHeight="1" thickBot="1">
      <c r="A130" s="329" t="s">
        <v>207</v>
      </c>
      <c r="B130" s="330">
        <v>1</v>
      </c>
      <c r="C130" s="304" t="s">
        <v>173</v>
      </c>
      <c r="D130" s="332" t="s">
        <v>551</v>
      </c>
      <c r="E130" s="356" t="s">
        <v>181</v>
      </c>
      <c r="F130" s="304" t="s">
        <v>451</v>
      </c>
      <c r="G130" s="304" t="s">
        <v>171</v>
      </c>
      <c r="H130" s="307">
        <v>0</v>
      </c>
      <c r="I130" s="307">
        <v>0.5</v>
      </c>
      <c r="J130" s="307">
        <v>1</v>
      </c>
      <c r="K130" s="307">
        <f>+J130</f>
        <v>1</v>
      </c>
      <c r="L130" s="344" t="s">
        <v>600</v>
      </c>
      <c r="M130" s="209"/>
    </row>
    <row r="131" spans="1:13" ht="120.75" customHeight="1" thickBot="1">
      <c r="A131" s="326" t="s">
        <v>208</v>
      </c>
      <c r="B131" s="327">
        <v>1</v>
      </c>
      <c r="C131" s="283" t="s">
        <v>174</v>
      </c>
      <c r="D131" s="328" t="s">
        <v>552</v>
      </c>
      <c r="E131" s="322" t="s">
        <v>118</v>
      </c>
      <c r="F131" s="283" t="s">
        <v>452</v>
      </c>
      <c r="G131" s="283" t="s">
        <v>171</v>
      </c>
      <c r="H131" s="316">
        <v>0</v>
      </c>
      <c r="I131" s="316">
        <v>0.2</v>
      </c>
      <c r="J131" s="316">
        <v>1</v>
      </c>
      <c r="K131" s="316">
        <f>+J131</f>
        <v>1</v>
      </c>
      <c r="L131" s="343" t="s">
        <v>600</v>
      </c>
      <c r="M131" s="209"/>
    </row>
    <row r="132" spans="1:13" ht="120.75" customHeight="1">
      <c r="A132" s="538" t="s">
        <v>209</v>
      </c>
      <c r="B132" s="338">
        <v>1</v>
      </c>
      <c r="C132" s="271" t="s">
        <v>175</v>
      </c>
      <c r="D132" s="339" t="s">
        <v>553</v>
      </c>
      <c r="E132" s="358" t="s">
        <v>182</v>
      </c>
      <c r="F132" s="271" t="s">
        <v>418</v>
      </c>
      <c r="G132" s="271" t="s">
        <v>171</v>
      </c>
      <c r="H132" s="318">
        <v>0</v>
      </c>
      <c r="I132" s="318">
        <v>1</v>
      </c>
      <c r="J132" s="318">
        <v>1</v>
      </c>
      <c r="K132" s="545">
        <f>+AVERAGE(J132:J133)</f>
        <v>1</v>
      </c>
      <c r="L132" s="540" t="s">
        <v>600</v>
      </c>
      <c r="M132" s="209"/>
    </row>
    <row r="133" spans="1:13" ht="120.75" customHeight="1" thickBot="1">
      <c r="A133" s="539"/>
      <c r="B133" s="336" t="s">
        <v>176</v>
      </c>
      <c r="C133" s="253" t="s">
        <v>419</v>
      </c>
      <c r="D133" s="254" t="s">
        <v>554</v>
      </c>
      <c r="E133" s="321" t="s">
        <v>119</v>
      </c>
      <c r="F133" s="253" t="s">
        <v>467</v>
      </c>
      <c r="G133" s="253" t="s">
        <v>62</v>
      </c>
      <c r="H133" s="257">
        <v>0</v>
      </c>
      <c r="I133" s="257">
        <v>0.5</v>
      </c>
      <c r="J133" s="257">
        <v>1</v>
      </c>
      <c r="K133" s="546"/>
      <c r="L133" s="541"/>
      <c r="M133" s="209"/>
    </row>
    <row r="134" spans="1:13" ht="120.75" customHeight="1" thickBot="1">
      <c r="A134" s="326" t="s">
        <v>210</v>
      </c>
      <c r="B134" s="327">
        <v>1</v>
      </c>
      <c r="C134" s="283" t="s">
        <v>178</v>
      </c>
      <c r="D134" s="328" t="s">
        <v>555</v>
      </c>
      <c r="E134" s="322" t="s">
        <v>183</v>
      </c>
      <c r="F134" s="283" t="s">
        <v>453</v>
      </c>
      <c r="G134" s="283" t="s">
        <v>171</v>
      </c>
      <c r="H134" s="316">
        <v>0</v>
      </c>
      <c r="I134" s="316">
        <v>0</v>
      </c>
      <c r="J134" s="316">
        <v>1</v>
      </c>
      <c r="K134" s="316">
        <f>+J134</f>
        <v>1</v>
      </c>
      <c r="L134" s="343" t="s">
        <v>600</v>
      </c>
      <c r="M134" s="209"/>
    </row>
    <row r="135" spans="1:13" ht="38.25" customHeight="1">
      <c r="A135" s="542" t="s">
        <v>280</v>
      </c>
      <c r="B135" s="543"/>
      <c r="C135" s="543"/>
      <c r="D135" s="543"/>
      <c r="E135" s="543"/>
      <c r="F135" s="543"/>
      <c r="G135" s="544"/>
      <c r="H135" s="547">
        <f>+AVERAGE(K124:K134)</f>
        <v>1</v>
      </c>
      <c r="I135" s="548"/>
      <c r="J135" s="548"/>
      <c r="K135" s="548"/>
      <c r="L135" s="549"/>
    </row>
    <row r="136" spans="1:13" ht="20.25">
      <c r="A136" s="535" t="s">
        <v>184</v>
      </c>
      <c r="B136" s="536"/>
      <c r="C136" s="536"/>
      <c r="D136" s="536"/>
      <c r="E136" s="536"/>
      <c r="F136" s="536"/>
      <c r="G136" s="537"/>
      <c r="H136" s="550">
        <f>+AVERAGE(H135,H118,H86,H61,H38,H21)</f>
        <v>0.99641666666666662</v>
      </c>
      <c r="I136" s="551"/>
      <c r="J136" s="551"/>
      <c r="K136" s="551"/>
      <c r="L136" s="552"/>
      <c r="M136" s="210"/>
    </row>
    <row r="137" spans="1:13" ht="18" customHeight="1"/>
  </sheetData>
  <mergeCells count="134">
    <mergeCell ref="A1:L1"/>
    <mergeCell ref="A7:A9"/>
    <mergeCell ref="L7:L9"/>
    <mergeCell ref="A2:F2"/>
    <mergeCell ref="G2:L2"/>
    <mergeCell ref="A4:L4"/>
    <mergeCell ref="A5:A6"/>
    <mergeCell ref="B5:C6"/>
    <mergeCell ref="E5:E6"/>
    <mergeCell ref="G5:G6"/>
    <mergeCell ref="D5:D6"/>
    <mergeCell ref="H5:L5"/>
    <mergeCell ref="K7:K9"/>
    <mergeCell ref="A17:A20"/>
    <mergeCell ref="L17:L20"/>
    <mergeCell ref="A15:A16"/>
    <mergeCell ref="L15:L16"/>
    <mergeCell ref="K17:K20"/>
    <mergeCell ref="K15:K16"/>
    <mergeCell ref="A10:A11"/>
    <mergeCell ref="L10:L11"/>
    <mergeCell ref="A12:A14"/>
    <mergeCell ref="L12:L14"/>
    <mergeCell ref="K10:K11"/>
    <mergeCell ref="K12:K14"/>
    <mergeCell ref="H25:L25"/>
    <mergeCell ref="A21:G21"/>
    <mergeCell ref="A24:L24"/>
    <mergeCell ref="A25:A26"/>
    <mergeCell ref="B25:C26"/>
    <mergeCell ref="E25:E26"/>
    <mergeCell ref="G25:G26"/>
    <mergeCell ref="D25:D26"/>
    <mergeCell ref="H21:L21"/>
    <mergeCell ref="D42:D43"/>
    <mergeCell ref="H42:L42"/>
    <mergeCell ref="K44:K49"/>
    <mergeCell ref="K50:K56"/>
    <mergeCell ref="B36:C36"/>
    <mergeCell ref="B37:C37"/>
    <mergeCell ref="A38:G38"/>
    <mergeCell ref="A41:L41"/>
    <mergeCell ref="A42:A43"/>
    <mergeCell ref="B42:C43"/>
    <mergeCell ref="E42:E43"/>
    <mergeCell ref="G42:G43"/>
    <mergeCell ref="H38:L38"/>
    <mergeCell ref="K27:K37"/>
    <mergeCell ref="B30:C30"/>
    <mergeCell ref="B31:C31"/>
    <mergeCell ref="B32:C32"/>
    <mergeCell ref="B33:C33"/>
    <mergeCell ref="B34:C34"/>
    <mergeCell ref="B35:C35"/>
    <mergeCell ref="B27:C27"/>
    <mergeCell ref="B28:C28"/>
    <mergeCell ref="B29:C29"/>
    <mergeCell ref="A57:A59"/>
    <mergeCell ref="L57:L59"/>
    <mergeCell ref="D67:D68"/>
    <mergeCell ref="H67:L67"/>
    <mergeCell ref="K57:K59"/>
    <mergeCell ref="H61:L61"/>
    <mergeCell ref="A44:A49"/>
    <mergeCell ref="L44:L49"/>
    <mergeCell ref="A50:A56"/>
    <mergeCell ref="L50:L56"/>
    <mergeCell ref="A71:A76"/>
    <mergeCell ref="L71:L76"/>
    <mergeCell ref="A78:A79"/>
    <mergeCell ref="L78:L79"/>
    <mergeCell ref="A69:A70"/>
    <mergeCell ref="L69:L70"/>
    <mergeCell ref="A61:G61"/>
    <mergeCell ref="A66:L66"/>
    <mergeCell ref="A67:A68"/>
    <mergeCell ref="B67:C68"/>
    <mergeCell ref="E67:E68"/>
    <mergeCell ref="G67:G68"/>
    <mergeCell ref="K69:K70"/>
    <mergeCell ref="K71:K76"/>
    <mergeCell ref="K78:K79"/>
    <mergeCell ref="A90:L90"/>
    <mergeCell ref="A91:A92"/>
    <mergeCell ref="B91:C92"/>
    <mergeCell ref="E91:E92"/>
    <mergeCell ref="G91:G92"/>
    <mergeCell ref="D91:D92"/>
    <mergeCell ref="A80:A85"/>
    <mergeCell ref="L80:L85"/>
    <mergeCell ref="A86:G86"/>
    <mergeCell ref="K80:K85"/>
    <mergeCell ref="H86:L86"/>
    <mergeCell ref="A101:A103"/>
    <mergeCell ref="L101:L103"/>
    <mergeCell ref="A97:A98"/>
    <mergeCell ref="L97:L98"/>
    <mergeCell ref="K97:K98"/>
    <mergeCell ref="H91:L91"/>
    <mergeCell ref="K93:K96"/>
    <mergeCell ref="A93:A96"/>
    <mergeCell ref="L93:L96"/>
    <mergeCell ref="K101:K103"/>
    <mergeCell ref="A136:G136"/>
    <mergeCell ref="A132:A133"/>
    <mergeCell ref="L132:L133"/>
    <mergeCell ref="A135:G135"/>
    <mergeCell ref="K132:K133"/>
    <mergeCell ref="H135:L135"/>
    <mergeCell ref="H136:L136"/>
    <mergeCell ref="A121:L121"/>
    <mergeCell ref="A122:A123"/>
    <mergeCell ref="B122:C123"/>
    <mergeCell ref="E122:E123"/>
    <mergeCell ref="G122:G123"/>
    <mergeCell ref="D122:D123"/>
    <mergeCell ref="A125:A127"/>
    <mergeCell ref="L125:L127"/>
    <mergeCell ref="A128:A129"/>
    <mergeCell ref="L128:L129"/>
    <mergeCell ref="H122:L122"/>
    <mergeCell ref="K125:K127"/>
    <mergeCell ref="K128:K129"/>
    <mergeCell ref="A109:A111"/>
    <mergeCell ref="L109:L111"/>
    <mergeCell ref="A118:G118"/>
    <mergeCell ref="K109:K111"/>
    <mergeCell ref="K112:K116"/>
    <mergeCell ref="H118:L118"/>
    <mergeCell ref="A112:A116"/>
    <mergeCell ref="L112:L116"/>
    <mergeCell ref="A105:A108"/>
    <mergeCell ref="L105:L108"/>
    <mergeCell ref="K105:K108"/>
  </mergeCells>
  <conditionalFormatting sqref="F5:F6">
    <cfRule type="duplicateValues" dxfId="4" priority="5"/>
  </conditionalFormatting>
  <conditionalFormatting sqref="F42:F43">
    <cfRule type="duplicateValues" dxfId="3" priority="4"/>
  </conditionalFormatting>
  <conditionalFormatting sqref="F67:F68">
    <cfRule type="duplicateValues" dxfId="2" priority="3"/>
  </conditionalFormatting>
  <conditionalFormatting sqref="F91:F92">
    <cfRule type="duplicateValues" dxfId="1" priority="2"/>
  </conditionalFormatting>
  <conditionalFormatting sqref="F122:F123">
    <cfRule type="duplicateValues" dxfId="0" priority="1"/>
  </conditionalFormatting>
  <hyperlinks>
    <hyperlink ref="F12" r:id="rId1"/>
    <hyperlink ref="F14" r:id="rId2"/>
    <hyperlink ref="F44" r:id="rId3"/>
    <hyperlink ref="F48" r:id="rId4" display="Se han elaborado y publicado en la página web de la SJD los informes de PQRS correspondientes a los meses de enero, febrero y marzo de 2021. _x000a__x000a_Se evidencian en el siguiente enlace: https://www.secretariajuridica.gov.co/transparencia/instrumentos-gestion-i"/>
    <hyperlink ref="F76" r:id="rId5" display="Se publicó en la Intranet de la SJD una pieza comunicacional invitando a los funcionarios y colaboradores conocer a Manual de Servicio a la ciudadanía emitido por la Secretaría General._x000a__x000a_Ver en el siguiente enlace: https://secretariajuridica.gov.co/intran"/>
    <hyperlink ref="F77" r:id="rId6" display="En numeral 9.3 del Plan Institucional de Capacitación- PIC 2021 se incluyeron temáticas relativas a la anticorrupción, transparencia y servicio a la ciudadanía respectivamente._x000a__x000a_Consultar Plan en el siguiente enlace: https://secretariajuridica.gov.co/site"/>
    <hyperlink ref="F105" r:id="rId7" display="https://www.secretariajuridica.gov.co/transparencia/7_datos_abiertos?field_datos_abiertos_target_id=118&amp;field_fecha_de_emision_document_value=All"/>
    <hyperlink ref="F106" r:id="rId8" display="https://www.secretariajuridica.gov.co/transparencia/7_datos_abiertos?field_datos_abiertos_target_id=119&amp;field_fecha_de_emision_document_value=All"/>
  </hyperlinks>
  <pageMargins left="0.70866141732283472" right="0.70866141732283472" top="0.74803149606299213" bottom="0.74803149606299213" header="0.31496062992125984" footer="0.31496062992125984"/>
  <pageSetup scale="29" orientation="landscape" r:id="rId9"/>
  <headerFooter>
    <oddFooter>Página &amp;P</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D26" sqref="D26"/>
    </sheetView>
  </sheetViews>
  <sheetFormatPr baseColWidth="10" defaultRowHeight="15"/>
  <cols>
    <col min="1" max="1" width="44.28515625" style="111" bestFit="1" customWidth="1"/>
    <col min="2" max="16384" width="11.42578125" style="111"/>
  </cols>
  <sheetData>
    <row r="1" spans="1:6">
      <c r="A1" s="187" t="s">
        <v>556</v>
      </c>
    </row>
    <row r="2" spans="1:6">
      <c r="A2" s="111" t="s">
        <v>557</v>
      </c>
      <c r="B2" s="112" t="s">
        <v>577</v>
      </c>
    </row>
    <row r="3" spans="1:6">
      <c r="A3" s="111" t="s">
        <v>558</v>
      </c>
      <c r="B3" s="112" t="s">
        <v>581</v>
      </c>
    </row>
    <row r="4" spans="1:6">
      <c r="A4" s="111" t="s">
        <v>559</v>
      </c>
      <c r="B4" s="112" t="s">
        <v>577</v>
      </c>
      <c r="E4" s="111">
        <v>21</v>
      </c>
    </row>
    <row r="5" spans="1:6">
      <c r="A5" s="111" t="s">
        <v>560</v>
      </c>
      <c r="B5" s="113" t="s">
        <v>577</v>
      </c>
      <c r="D5" s="111" t="s">
        <v>582</v>
      </c>
      <c r="E5" s="111">
        <v>18</v>
      </c>
      <c r="F5" s="367">
        <f>+E5/E4</f>
        <v>0.8571428571428571</v>
      </c>
    </row>
    <row r="6" spans="1:6">
      <c r="A6" s="111" t="s">
        <v>561</v>
      </c>
      <c r="B6" s="112" t="s">
        <v>582</v>
      </c>
      <c r="D6" s="111" t="s">
        <v>581</v>
      </c>
      <c r="E6" s="111">
        <v>3</v>
      </c>
      <c r="F6" s="367">
        <f>+E6/E4</f>
        <v>0.14285714285714285</v>
      </c>
    </row>
    <row r="7" spans="1:6">
      <c r="A7" s="111" t="s">
        <v>562</v>
      </c>
      <c r="B7" s="112" t="s">
        <v>582</v>
      </c>
    </row>
    <row r="8" spans="1:6">
      <c r="A8" s="111" t="s">
        <v>563</v>
      </c>
      <c r="B8" s="112" t="s">
        <v>582</v>
      </c>
    </row>
    <row r="9" spans="1:6">
      <c r="A9" s="111" t="s">
        <v>564</v>
      </c>
      <c r="B9" s="112" t="s">
        <v>582</v>
      </c>
    </row>
    <row r="10" spans="1:6">
      <c r="A10" s="111" t="s">
        <v>565</v>
      </c>
      <c r="B10" s="112" t="s">
        <v>582</v>
      </c>
    </row>
    <row r="11" spans="1:6">
      <c r="A11" s="111" t="s">
        <v>566</v>
      </c>
      <c r="B11" s="111" t="s">
        <v>577</v>
      </c>
    </row>
    <row r="12" spans="1:6">
      <c r="A12" s="111" t="s">
        <v>567</v>
      </c>
      <c r="B12" s="112" t="s">
        <v>579</v>
      </c>
    </row>
    <row r="13" spans="1:6">
      <c r="A13" s="111" t="s">
        <v>568</v>
      </c>
      <c r="B13" s="112" t="s">
        <v>579</v>
      </c>
    </row>
    <row r="14" spans="1:6">
      <c r="A14" s="111" t="s">
        <v>569</v>
      </c>
      <c r="B14" s="111" t="s">
        <v>582</v>
      </c>
    </row>
    <row r="15" spans="1:6">
      <c r="A15" s="111" t="s">
        <v>570</v>
      </c>
      <c r="B15" s="111" t="s">
        <v>577</v>
      </c>
    </row>
    <row r="16" spans="1:6">
      <c r="A16" s="111" t="s">
        <v>571</v>
      </c>
      <c r="B16" s="111" t="s">
        <v>582</v>
      </c>
    </row>
    <row r="17" spans="1:7">
      <c r="A17" s="111" t="s">
        <v>572</v>
      </c>
      <c r="B17" s="111" t="s">
        <v>582</v>
      </c>
      <c r="F17" s="188">
        <v>44378</v>
      </c>
      <c r="G17" s="189">
        <f>7/21</f>
        <v>0.33333333333333331</v>
      </c>
    </row>
    <row r="18" spans="1:7">
      <c r="A18" s="111" t="s">
        <v>573</v>
      </c>
      <c r="B18" s="111" t="s">
        <v>582</v>
      </c>
    </row>
    <row r="19" spans="1:7">
      <c r="A19" s="111" t="s">
        <v>574</v>
      </c>
      <c r="B19" s="111" t="s">
        <v>582</v>
      </c>
    </row>
    <row r="20" spans="1:7">
      <c r="A20" s="111" t="s">
        <v>575</v>
      </c>
      <c r="B20" s="111" t="s">
        <v>582</v>
      </c>
    </row>
    <row r="21" spans="1:7">
      <c r="A21" s="111" t="s">
        <v>576</v>
      </c>
      <c r="B21" s="111" t="s">
        <v>582</v>
      </c>
    </row>
    <row r="22" spans="1:7">
      <c r="A22" s="111" t="s">
        <v>578</v>
      </c>
      <c r="B22" s="111" t="s">
        <v>577</v>
      </c>
    </row>
  </sheetData>
  <autoFilter ref="A1:E2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Primero</vt:lpstr>
      <vt:lpstr>Segundo</vt:lpstr>
      <vt:lpstr>Tercero</vt:lpstr>
      <vt:lpstr>página web</vt:lpstr>
      <vt:lpstr>Primero!_Hlk58960593</vt:lpstr>
      <vt:lpstr>Segundo!_Hlk58960593</vt:lpstr>
      <vt:lpstr>Tercero!_Hlk58960593</vt:lpstr>
      <vt:lpstr>Tercero!Área_de_impresión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Lozano</dc:creator>
  <cp:lastModifiedBy>Carolina Lozano Ardila</cp:lastModifiedBy>
  <cp:lastPrinted>2022-01-17T14:01:41Z</cp:lastPrinted>
  <dcterms:created xsi:type="dcterms:W3CDTF">2021-05-03T14:09:59Z</dcterms:created>
  <dcterms:modified xsi:type="dcterms:W3CDTF">2022-01-17T14:05:34Z</dcterms:modified>
</cp:coreProperties>
</file>